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720" windowHeight="7320" tabRatio="810" activeTab="1"/>
  </bookViews>
  <sheets>
    <sheet name="cdkt" sheetId="1" r:id="rId1"/>
    <sheet name="kqkd" sheetId="2" r:id="rId2"/>
    <sheet name="lctt" sheetId="3" r:id="rId3"/>
    <sheet name="tmbc" sheetId="4" r:id="rId4"/>
  </sheets>
  <definedNames>
    <definedName name="_xlnm.Print_Area" localSheetId="0">'cdkt'!$A$1:$E$109</definedName>
    <definedName name="_xlnm.Print_Area" localSheetId="1">'kqkd'!$A$1:$G$43</definedName>
    <definedName name="_xlnm.Print_Titles" localSheetId="0">'cdkt'!$8:$9</definedName>
  </definedNames>
  <calcPr fullCalcOnLoad="1"/>
</workbook>
</file>

<file path=xl/sharedStrings.xml><?xml version="1.0" encoding="utf-8"?>
<sst xmlns="http://schemas.openxmlformats.org/spreadsheetml/2006/main" count="815" uniqueCount="687">
  <si>
    <t xml:space="preserve"> + Các Công ty được xem là công ty liên kết với Công ty khi Công ty có vốn chủ sở hữu dài hạn trong các công ty này từ 20% đến dưới 50% (từ 20% đến dưới </t>
  </si>
  <si>
    <t>50%  quyền biểu quyết), có ảnh hưởng đáng kể trong các quyết định về chính sách tài chính và hoạt động tại các công ty này</t>
  </si>
  <si>
    <t xml:space="preserve"> + Phương pháp giá gốc là phương pháp kế toán mà khoản đầu tư được ghi nhận ban đầu theo giá gốc, sau đó không điều chỉnh theo những thay đổi của phần sở </t>
  </si>
  <si>
    <t>trong kỳ của doanh nghiệp, ngoại trừ các khoản vay riêng biệt phục vụ cho mục đích có một tài sản dở dang.</t>
  </si>
  <si>
    <t xml:space="preserve">  - Tỷ lệ vốn hóa được sử dụng để xác định chi phí đi vay được vốn hóa trong kỳ: được tính theo tỷ lệ lãi suất bình quân gia quyền của các khoản vay chưa trả </t>
  </si>
  <si>
    <t xml:space="preserve">  - Nguyên tắc ghi nhận chi phí đi vay: Chi phí vay được ghi nhận như khoản chi phí trong năm khi phát sinh, ngoại trừ khi chi phí này phát sinh từ các khoản </t>
  </si>
  <si>
    <t>một khoản nguyên giá của tài sản này. Chi phí đi vay được vốn hóa trong kỳ không được vượt quá chi phí đi vay phát sinh trong kỳ đó</t>
  </si>
  <si>
    <t>vay cho xây dựng tài sản dở dang trong quá trình đầu tư xây dựng, trong trường hợp đó, chi phí vay phát sinh trong giai đoạn xây dựng thì sẽ được vốn hóa như</t>
  </si>
  <si>
    <t>phân chia từ lợi nhuận thuần lũy kế của bên nhận đầu tư.</t>
  </si>
  <si>
    <t>hữu của các nhà đầu tư trong tài sản thuần của bên nhận đầu tư. Báo cáo kết quả hoạt động kinh doanh chỉ phản ánh khoản thu nhập của các nhà đầu tư được</t>
  </si>
  <si>
    <t>phạm vi Quyết định 206/2003/QĐ/BTC ngày 12/12/2003 của Bộ Tài Chính</t>
  </si>
  <si>
    <t xml:space="preserve"> - Phưong pháp khấu hao tài sản cố định: khấu hao được ghi nhận theo phương pháp đường thẳng dựa trên thời gian hữu dụng ước tính của các tài sản trong </t>
  </si>
  <si>
    <t xml:space="preserve"> - Tài sản cố định được thể hiện theo nguyên giá trừ đi giá trị hao mòn lũy kế. Nguyên giá tài sản cố định bao gồm giá mua và những chi phí có liên quan trực </t>
  </si>
  <si>
    <t>và đại tu thường ghi nhận vào báo cáo hoạt động kinh doanh tại thời điểm phát sinh chi phí. Trong trường hợp các khoản chi phí này thể hiện rõ sẽ mang lại</t>
  </si>
  <si>
    <t>tiếp đến việc đưa tài sản vào hoạt động như dự kiến. Các khoản chi phí phát sinh sau khi tài sản cố định hữu hình đã hoạt động như chi phí sữa chữa, bảo hành</t>
  </si>
  <si>
    <t xml:space="preserve"> - Phương pháp chuyển đổi các đồng tiền khác ra đồng tiền sử dụng trong kế toán: Các nghiệp vụ phát sinh bằng các đơn vị tiền tệ khác với Đồng Việt nam </t>
  </si>
  <si>
    <t xml:space="preserve">quân liên ngân hàng vào ngày kết thúc niên độ kế toán. Tất cả các khoản chênh lệch tỷ giá thực đã thực hiện và chưa thực hiện được kết chuyển vào báo cáo </t>
  </si>
  <si>
    <t xml:space="preserve">(VNĐ) được quy đổi theo tỷ giá thực tế tại thời điểm phát sinh nghiệp vụ. Các khoản mục tài sản và công nợ có gốc ngoại tệ được chuyển đổi theo tỷ giá bình </t>
  </si>
  <si>
    <t xml:space="preserve">  - Nguyên tắc ghi nhận lợi nhuận chưa phân phối: được ghi nhận là số lợi nhuận (hoặc lỗ) từ kết quả hoạt động kinh doanh của doanh nghiệp sau khi trừ chi phí </t>
  </si>
  <si>
    <t>thuế thu nhập doanh nghiệp của kỳ hiện hành .</t>
  </si>
  <si>
    <t xml:space="preserve"> - Tiền và các khoản tương đương tiền bao gồm tiền mặt tại quỹ, tiền gửi ngân hàng, tiền đang chuyển</t>
  </si>
  <si>
    <t xml:space="preserve">   - Nguyên tắc ghi nhận hàng tồn kho: hàng tồn kho được ghi nhận theo giá gốc - bao gồm chi phí mua và các chi phí liên quan trực tiếp khác phát sinh để có</t>
  </si>
  <si>
    <t>được hàng tồn kho ở địa điểm và trạng thái hiện tại.</t>
  </si>
  <si>
    <t xml:space="preserve"> - Thời gian hữu dụng ước tính cho các tài sản như sau:</t>
  </si>
  <si>
    <t xml:space="preserve">  - Nguyên tắc ghi nhận các khoản đầu tư vào công ty liên kết:</t>
  </si>
  <si>
    <t xml:space="preserve"> + Khoản đầu tư vào công ty liên kết được ghi nhận theo phương pháp giá gốc.</t>
  </si>
  <si>
    <t>6. Nguyên tắc ghi nhận và vốn hóa các khoản chi phí đi vay:</t>
  </si>
  <si>
    <t>7. Nguyên tắc ghi nhận và vốn hóa các khoản chi phí khác:</t>
  </si>
  <si>
    <t xml:space="preserve">  - Phương pháp và thời gian phân bổ lợi thế thương mại:</t>
  </si>
  <si>
    <t>9. Nguyên tắc và phương pháp ghi nhận các khoản dự phòng phải trả:</t>
  </si>
  <si>
    <t>10. Nguyên tắc ghi nhận vốn chủ sở hữu :</t>
  </si>
  <si>
    <t xml:space="preserve">  - Nguyên tắc ghi nhận chênh lệch đánh giá lại tài sản:</t>
  </si>
  <si>
    <t>11. Nguyên tắc và phương pháp ghi nhận doanh thu:</t>
  </si>
  <si>
    <t xml:space="preserve">  - Doanh thu bán hàng: Theo hóa đơn phát hành và đã giao hàng cho khách hàng</t>
  </si>
  <si>
    <t xml:space="preserve">  - Doanh thu cung cấp dịch vụ: Theo hóa đơn phát hành và đã giao hàng cho khách</t>
  </si>
  <si>
    <t xml:space="preserve">  - Doanh thu hoạt động tài chính: theo chứng từ thực tế phát sinh</t>
  </si>
  <si>
    <t xml:space="preserve">  - Doanh thu hợp đồng xây dựng:</t>
  </si>
  <si>
    <t>12. Nguyên tắc và phương pháp ghi nhận chi phí tài chính: theo chứng từ thực tế phát sinh</t>
  </si>
  <si>
    <t>13. Nguyên tắc và phương pháp ghi nhận chi phí thuế thu nhập doanh nghiệp hiện hành, chi phí thuế thu nhập doanh nghiệp hoãn lại:</t>
  </si>
  <si>
    <t>14. Các nghiệp vụ dự phòng rủi ro hối đoái:</t>
  </si>
  <si>
    <t>V. Thông tin bổ sung cho các khoản mục trình bày trong Bảng cân đối kế toán :</t>
  </si>
  <si>
    <t xml:space="preserve"> 1. Tiền </t>
  </si>
  <si>
    <t xml:space="preserve"> - Tiền mặt</t>
  </si>
  <si>
    <t xml:space="preserve"> - Tiền gửi ngân hàng</t>
  </si>
  <si>
    <t xml:space="preserve"> - Tiền đang chuyển</t>
  </si>
  <si>
    <t>Cộng:</t>
  </si>
  <si>
    <t>2. Các khoản đầu tư tài chính ngắn hạn</t>
  </si>
  <si>
    <t xml:space="preserve"> - Chứng khoán đầu tư ngắn hạn</t>
  </si>
  <si>
    <t xml:space="preserve"> - Đầu tư ngắn hạn khác</t>
  </si>
  <si>
    <t xml:space="preserve"> - Dự phòng giảm giá đầu tư ngắn hạn</t>
  </si>
  <si>
    <t>3. Các khoản phải thu ngắn hạn khác</t>
  </si>
  <si>
    <t xml:space="preserve"> - Phải thu CN Tổng Công ty Giấy Việt Nam</t>
  </si>
  <si>
    <t xml:space="preserve"> - Phải thu Công ty CP Chè Minh Rồng</t>
  </si>
  <si>
    <t xml:space="preserve"> - Phải thu Công ty CP Chè Lâm Đồng</t>
  </si>
  <si>
    <t xml:space="preserve"> - Phải thu Công ty TNHH Tac Paritas</t>
  </si>
  <si>
    <t xml:space="preserve"> - Tạm ứng CB CNV</t>
  </si>
  <si>
    <t xml:space="preserve"> - Phải thu khác</t>
  </si>
  <si>
    <t xml:space="preserve"> - Ký quỹ, ký cược ngắn hạn</t>
  </si>
  <si>
    <t>4. Hàng tồn kho</t>
  </si>
  <si>
    <t xml:space="preserve"> - Hàng mua đang đi  đường</t>
  </si>
  <si>
    <t xml:space="preserve"> - Nguyên liệu, vật liệu</t>
  </si>
  <si>
    <t xml:space="preserve"> - Công cụ, dụng cụ</t>
  </si>
  <si>
    <t xml:space="preserve"> - Chi phí SX, KD dở dang</t>
  </si>
  <si>
    <t xml:space="preserve"> - Thành phẩm</t>
  </si>
  <si>
    <t xml:space="preserve"> - Hàng hóa</t>
  </si>
  <si>
    <t xml:space="preserve"> - Hàng gửi đi bán</t>
  </si>
  <si>
    <t>Cộng giá gốc hàng tồn kho</t>
  </si>
  <si>
    <t>* Giá trị ghi sổ của hàng tồn kho dùng để thế chấp, cầm cố đảm bảo các khoản nợ phải trả:</t>
  </si>
  <si>
    <t>* Giá trị hoàn nhập dự phòng giảm giá hàng tồn kho trong năm</t>
  </si>
  <si>
    <t>* Các trường hợp hoặc sự kiện dẫn đến phải trích thêm hoặc hoàn nhập dự phòng giảm giá hàng tồn kho</t>
  </si>
  <si>
    <t>5. Thuế và các khoản phải thu Nhà nước:</t>
  </si>
  <si>
    <t xml:space="preserve"> - Thuế thu nhập doanh nghiệp nộp thừa</t>
  </si>
  <si>
    <t xml:space="preserve"> - Thuế GTGT còn được khấu trừ</t>
  </si>
  <si>
    <t xml:space="preserve"> - Các khoản khác phải thu Nhà nước</t>
  </si>
  <si>
    <t>6. Phải thu dài hạn nội bộ:</t>
  </si>
  <si>
    <t xml:space="preserve"> - Cho vay dài hạn nội bộ</t>
  </si>
  <si>
    <t xml:space="preserve"> - Phải thu dài hạn nội bộ khác</t>
  </si>
  <si>
    <t>7. Phải thu dài hạn khác:</t>
  </si>
  <si>
    <t xml:space="preserve"> - Ký quỹ, ký cược dài hạn</t>
  </si>
  <si>
    <t xml:space="preserve"> - Các khoản tiền nhận ủy thác</t>
  </si>
  <si>
    <t xml:space="preserve"> - Cho vay không có lãi</t>
  </si>
  <si>
    <t xml:space="preserve"> - Phải thu dài hạn khác</t>
  </si>
  <si>
    <t>8. Tăng, giảm tài sản cố định hữu hình:</t>
  </si>
  <si>
    <t xml:space="preserve">Nhà cửa, vật kiến trúc
</t>
  </si>
  <si>
    <t>Máy móc,
 thiết bị</t>
  </si>
  <si>
    <t>Phương tiện 
vận tải,
 truyền dẫn</t>
  </si>
  <si>
    <t>Thiết bị 
dụng cụ
 quản lý</t>
  </si>
  <si>
    <t>TSCĐ hữu hình 
khác</t>
  </si>
  <si>
    <t xml:space="preserve">Tổng cộng
</t>
  </si>
  <si>
    <t>Nguyên giá TSCĐ hữu hình</t>
  </si>
  <si>
    <t xml:space="preserve">  - Mua trong kỳ</t>
  </si>
  <si>
    <t xml:space="preserve">  - Đầu tư XDCB hoàn thành</t>
  </si>
  <si>
    <t xml:space="preserve">  - Tăng khác</t>
  </si>
  <si>
    <t xml:space="preserve">  - Chuyển sang BĐS đầu tư</t>
  </si>
  <si>
    <t xml:space="preserve">  - Thanh lý, nhượng bán</t>
  </si>
  <si>
    <t xml:space="preserve">  - Giảm khác</t>
  </si>
  <si>
    <t>Giá trị hao mòn lũy kế</t>
  </si>
  <si>
    <t xml:space="preserve">  - Khấu hao trong kỳ</t>
  </si>
  <si>
    <t xml:space="preserve"> - Chuyển sang bất động sản đầu tư</t>
  </si>
  <si>
    <t>Giá trị còn lại của TSCĐ hữu hình</t>
  </si>
  <si>
    <t xml:space="preserve">  - Tại ngày đầu kỳ (01/01/2008)</t>
  </si>
  <si>
    <t xml:space="preserve"> - Giá trị còn lại cuối kỳ của TSCĐ hữu hình đã dùng thế chấp, cầm cố đảm bảo các khoản vay:</t>
  </si>
  <si>
    <t xml:space="preserve"> - Nguyên giá TSCĐ cuối kỳ  đã khấu hao hết nhưng vẫn còn sử dụng:</t>
  </si>
  <si>
    <t xml:space="preserve"> - Các cam kết về việc mua, bán TSCĐ hữu hình có giá trị lớn trong tương lai</t>
  </si>
  <si>
    <t xml:space="preserve"> - Các thay đổi khác về TSCĐ hữu hình</t>
  </si>
  <si>
    <t>9. Tăng, giảm tài sản cố định thuê tài chính:</t>
  </si>
  <si>
    <t>Khoản mục</t>
  </si>
  <si>
    <t>Máy móc
 thiết bị</t>
  </si>
  <si>
    <t>TSCĐ 
hữu hình 
khác</t>
  </si>
  <si>
    <t>TSCĐ vô hình</t>
  </si>
  <si>
    <t>Nguyên giá TSCĐ thuê TC</t>
  </si>
  <si>
    <t xml:space="preserve">  - Thuê tài chính trong kỳ</t>
  </si>
  <si>
    <t xml:space="preserve">  - Mua lại TSCĐ thuê tài chính</t>
  </si>
  <si>
    <t xml:space="preserve"> - Tăng khác</t>
  </si>
  <si>
    <t xml:space="preserve"> - Trả lại TSCĐ thuê tài chính</t>
  </si>
  <si>
    <t xml:space="preserve"> - Giảm khác</t>
  </si>
  <si>
    <t xml:space="preserve"> - Khấu hao trong kỳ</t>
  </si>
  <si>
    <t xml:space="preserve"> - Mua lại TSCĐ thuê tài chính</t>
  </si>
  <si>
    <t>Giá trị còn lại của TSCĐ thuê TC</t>
  </si>
  <si>
    <t xml:space="preserve">  - Tiền thuê phát sinh thêm được ghi nhận là chi phí trong năm</t>
  </si>
  <si>
    <t xml:space="preserve">  - Căn cứ để xác định tiền thuê phát sinh thêm</t>
  </si>
  <si>
    <t xml:space="preserve">  - Điều khoản gia hạn thuê hoặc quyền được mua tài sản</t>
  </si>
  <si>
    <t>10. Tăng, giảm tài sản cố định vô hình:</t>
  </si>
  <si>
    <t>Quyền 
sử dụng
 đất</t>
  </si>
  <si>
    <t>Quyền phát hành</t>
  </si>
  <si>
    <t>Bản quyền, bằng sáng chế</t>
  </si>
  <si>
    <t>Phần mềm
 máy vi tính</t>
  </si>
  <si>
    <t>Tổng cộng</t>
  </si>
  <si>
    <t>Nguyên giá TSCĐ vô hình</t>
  </si>
  <si>
    <t>Số dư đầu kỳ</t>
  </si>
  <si>
    <t xml:space="preserve">  - Tạo ra từ nội bộ doanh nghiệp</t>
  </si>
  <si>
    <t xml:space="preserve">  - Tăng do hợp nhất kinh doanh</t>
  </si>
  <si>
    <t xml:space="preserve"> - Thanh lý, nhượng bán</t>
  </si>
  <si>
    <t>Giá trị còn lại của TSCĐ vô hình</t>
  </si>
  <si>
    <t>* Thuyết minh số liệu và giải trình khác:</t>
  </si>
  <si>
    <t>11. Chi phí xây dựng cơ bản dở dang:</t>
  </si>
  <si>
    <t xml:space="preserve"> - Tổng chi phí XDCB dở dang</t>
  </si>
  <si>
    <t>Trong đó (Những công trình lớn):</t>
  </si>
  <si>
    <t>12. Tăng, giảm bất động sản đầu tư:</t>
  </si>
  <si>
    <t>Số đầu năm</t>
  </si>
  <si>
    <t>Tăng trong năm</t>
  </si>
  <si>
    <t>Giảm trong năm</t>
  </si>
  <si>
    <t>Số cuối năm</t>
  </si>
  <si>
    <t>Nguyên giá bất động sản đầu tư</t>
  </si>
  <si>
    <t xml:space="preserve"> - Quyền sử dụng đất</t>
  </si>
  <si>
    <t xml:space="preserve"> - Nhà</t>
  </si>
  <si>
    <t xml:space="preserve"> - Nhà và quyền sử dụng đất</t>
  </si>
  <si>
    <t xml:space="preserve"> - Cơ sở hạ tầng</t>
  </si>
  <si>
    <t xml:space="preserve">  Giá trị hao mòn lũy kế</t>
  </si>
  <si>
    <t>Giá trị còn lại của bất động sản đầu tư</t>
  </si>
  <si>
    <t>* Thuyết minh số liệu và giải trình khác</t>
  </si>
  <si>
    <t>13. Đầu tư dài hạn khác:</t>
  </si>
  <si>
    <t xml:space="preserve"> - Đầu tư cổ phiếu</t>
  </si>
  <si>
    <t xml:space="preserve"> - Đầu tư trái phiếu</t>
  </si>
  <si>
    <t xml:space="preserve"> - Đầu tư tín phiếu, kỳ phiếu</t>
  </si>
  <si>
    <t xml:space="preserve"> - Cho vay dài hạn</t>
  </si>
  <si>
    <t xml:space="preserve"> - Đầu tư vào công ty liên kết</t>
  </si>
  <si>
    <t xml:space="preserve"> - Đầu tư dài hạn khác</t>
  </si>
  <si>
    <t>14. Chi phí trả trước dài hạn:</t>
  </si>
  <si>
    <t xml:space="preserve"> - Chi phí trả trước về lãi thuê tài chính TSCĐ</t>
  </si>
  <si>
    <t xml:space="preserve"> - Chi phí khác</t>
  </si>
  <si>
    <t xml:space="preserve"> - Tài sản dài hạn khác (ký quỹ TSCĐ thuê tài chính)</t>
  </si>
  <si>
    <t>15. Vay và nợ ngắn hạn</t>
  </si>
  <si>
    <t xml:space="preserve"> - Vay ngắn hạn</t>
  </si>
  <si>
    <t xml:space="preserve"> - Nợ dài hạn đến hạn trả</t>
  </si>
  <si>
    <t>16. Thuế và các khoản phải nộp Nhà nước:</t>
  </si>
  <si>
    <t xml:space="preserve"> - Thuế giá trị gia tăng</t>
  </si>
  <si>
    <t xml:space="preserve"> - Thuế tiêu thụ đặc biệt</t>
  </si>
  <si>
    <t xml:space="preserve"> - Thuế xuất, nhập khẩu</t>
  </si>
  <si>
    <t xml:space="preserve"> - Thuế thu nhập doanh nghiệp</t>
  </si>
  <si>
    <t xml:space="preserve"> - Thuế thu nhập cá nhân</t>
  </si>
  <si>
    <t xml:space="preserve"> - Thuế tài nguyên</t>
  </si>
  <si>
    <t xml:space="preserve"> - Thuế nhà đất và tiền thuê đất</t>
  </si>
  <si>
    <t xml:space="preserve"> - Các loại thuế khác</t>
  </si>
  <si>
    <t xml:space="preserve"> - Các khoản phí, lệ phí và các khoản phải nộp khác</t>
  </si>
  <si>
    <t>17. Chi phí phải trả:</t>
  </si>
  <si>
    <t xml:space="preserve"> - Trích trước tiền điện</t>
  </si>
  <si>
    <t xml:space="preserve"> - Trích trước tiền cơm</t>
  </si>
  <si>
    <t>18. Các khoản phải trả, phải nộp ngắn hạn khác:</t>
  </si>
  <si>
    <t xml:space="preserve">  - Tài sản thừa chờ xử lý</t>
  </si>
  <si>
    <t xml:space="preserve">  - Kinh phí công đoàn</t>
  </si>
  <si>
    <t xml:space="preserve">  - Bảo hiểm xã hội</t>
  </si>
  <si>
    <t xml:space="preserve">  - Bảo hiểm y tế</t>
  </si>
  <si>
    <t xml:space="preserve"> - Phải trả về cổ phần hóa</t>
  </si>
  <si>
    <t xml:space="preserve"> - Nhận ký quỹ, ký cược ngắn hạn</t>
  </si>
  <si>
    <t>- Lãi vay TSCĐ thuê tài Chính</t>
  </si>
  <si>
    <t xml:space="preserve"> - Các khoản phải trả, phải nộp khác</t>
  </si>
  <si>
    <t>19. Phải trả dài hạn nội bộ:</t>
  </si>
  <si>
    <t xml:space="preserve">  - Vay dài hạn nội bộ</t>
  </si>
  <si>
    <t xml:space="preserve">  - Phải trả dài hạn nội bộ khác</t>
  </si>
  <si>
    <t>20. Vay và nợ dài hạn:</t>
  </si>
  <si>
    <t>a. Vay dài hạn</t>
  </si>
  <si>
    <t xml:space="preserve"> - Vay ngân hàng</t>
  </si>
  <si>
    <t xml:space="preserve"> - Vay đối tượng khác</t>
  </si>
  <si>
    <t xml:space="preserve"> - Trái phiếu phát hành</t>
  </si>
  <si>
    <t>b. Nợ dài hạn</t>
  </si>
  <si>
    <t xml:space="preserve"> - Thuê tài chính - vốn</t>
  </si>
  <si>
    <t xml:space="preserve"> - Nợ dài hạn khác</t>
  </si>
  <si>
    <t xml:space="preserve"> - Các khoản nợ thuê tài chính</t>
  </si>
  <si>
    <t>Kỳ này</t>
  </si>
  <si>
    <t>Kỳ trước</t>
  </si>
  <si>
    <t>Tổng khoản 
thanh toán tiền 
thuê tài chính</t>
  </si>
  <si>
    <t>Trả tiền 
lãi thuê</t>
  </si>
  <si>
    <t>Trả nợ gốc</t>
  </si>
  <si>
    <t>Từ 1 năm trở xuống</t>
  </si>
  <si>
    <t>Trên 1 năm đến 5 năm</t>
  </si>
  <si>
    <t>Trên 5 năm</t>
  </si>
  <si>
    <t>21. Tài sản thuế thu nhập hoãn lại và thuế thu nhập hoãn lại phải trả:</t>
  </si>
  <si>
    <t>a.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</si>
  <si>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</si>
  <si>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</si>
  <si>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</si>
  <si>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nhận từ các năm trước</t>
  </si>
  <si>
    <t>b. Thuế thu nhập hoãn lại phải trả:</t>
  </si>
  <si>
    <t xml:space="preserve"> - Thuế thu nhập hoãn lại phải trả phát sinh từ các khoản chênh lệch tạm thời chịu thuế</t>
  </si>
  <si>
    <t xml:space="preserve"> - Khoản hoàn nhập thuế thu nhập hoãn lại phải trả được ghi nhận từ các năm trước</t>
  </si>
  <si>
    <t xml:space="preserve"> - Thuế thu nhập hoãn lại phải trả </t>
  </si>
  <si>
    <t>22. Vốn chủ sở hữu:</t>
  </si>
  <si>
    <t>a. Bảng đối chiếu biến động của Vốn chủ sở hữu:</t>
  </si>
  <si>
    <t>Vốn đầu 
tư của chủ
 sở hữu</t>
  </si>
  <si>
    <t>Thặng dư 
vốn cổ phần</t>
  </si>
  <si>
    <t>Nguồn kinh phí &amp; các quỹ</t>
  </si>
  <si>
    <t>Cộng</t>
  </si>
  <si>
    <t>Số dư đầu kỳ trước</t>
  </si>
  <si>
    <t xml:space="preserve"> - Tăng vốn trong kỳ trước</t>
  </si>
  <si>
    <t xml:space="preserve"> - Lãi trong kỳ trước</t>
  </si>
  <si>
    <t xml:space="preserve"> - Giảm vốn trong kỳ trước</t>
  </si>
  <si>
    <t xml:space="preserve"> - Lỗ trong kỳ trước</t>
  </si>
  <si>
    <t xml:space="preserve"> - Tăng vốn trong kỳ này</t>
  </si>
  <si>
    <t xml:space="preserve"> - Lãi trong kỳ này</t>
  </si>
  <si>
    <t xml:space="preserve"> - Giảm vốn trong kỳ này</t>
  </si>
  <si>
    <t xml:space="preserve"> - Lỗ trong kỳ này</t>
  </si>
  <si>
    <t>Số dư cuối kỳ này</t>
  </si>
  <si>
    <t>b. Chi tiết vốn đầu tư của chủ sở hữu:</t>
  </si>
  <si>
    <t xml:space="preserve"> - Vốn góp của Nhà nước</t>
  </si>
  <si>
    <t xml:space="preserve"> - Vốn góp của các đối tượng khác</t>
  </si>
  <si>
    <t>* Giá trị trái phiếu đã chuyển thành cổ phiếu trong năm</t>
  </si>
  <si>
    <t>* Số lượng cổ phiếu quỹ:</t>
  </si>
  <si>
    <t>c. Các giao dịch về vốn với các chủ sở hữu và phân phối cổ tức, chia lợi nhuận</t>
  </si>
  <si>
    <t xml:space="preserve"> - Vốn góp đầu tư của chủ sở hữu</t>
  </si>
  <si>
    <t xml:space="preserve"> + Vốn góp đầu năm</t>
  </si>
  <si>
    <t xml:space="preserve"> + Vốn góp cuối quí</t>
  </si>
  <si>
    <t xml:space="preserve"> - Cổ tức, lợi nhuận đã chia</t>
  </si>
  <si>
    <t>d. Cổ tức</t>
  </si>
  <si>
    <t xml:space="preserve"> - Cổ tức đã công bố sau ngày kết thúc kỳ kế toán năm </t>
  </si>
  <si>
    <t xml:space="preserve"> + Cổ tức đã công bố trên cổ phiếu phổ thông</t>
  </si>
  <si>
    <t xml:space="preserve"> + Cổ tức đã công bố trên cổ phiếu ưu đãi</t>
  </si>
  <si>
    <t xml:space="preserve"> - Cổ tức của cổ phiếu ưu đãi lũy kế chưa được ghi nhận</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</si>
  <si>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</si>
  <si>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</si>
  <si>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</si>
  <si>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</si>
  <si>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</si>
  <si>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</si>
  <si>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</si>
  <si>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Mệnh giá cổ phiếu đang lưu hành</t>
  </si>
  <si>
    <t>e. Các quỹ của doanh nghiệp</t>
  </si>
  <si>
    <t xml:space="preserve"> - Quỹ đầu tư phát triển</t>
  </si>
  <si>
    <t xml:space="preserve"> - Quỹ dự phòng tài chính</t>
  </si>
  <si>
    <t xml:space="preserve"> - Quỹ khác thuộc vốn chủ sở hữu</t>
  </si>
  <si>
    <t xml:space="preserve"> - Quỹ khen thưởng, phúc lợi</t>
  </si>
  <si>
    <t>* Mục đích trích lập và sử dụng các quỹ của doanh nghiệp</t>
  </si>
  <si>
    <t>g. Thu nhập và chi phí, lãi hoặc lỗ được ghi nhận trực tiếp vào Vốn chủ sở hữu theo quy định của các chuẩn mực kế toán cụ thể</t>
  </si>
  <si>
    <t>23. Nguồn kinh phí:</t>
  </si>
  <si>
    <t xml:space="preserve"> - Nguồn kinh phí được cấp trong kỳ</t>
  </si>
  <si>
    <t xml:space="preserve"> - Chi sự nghiệp</t>
  </si>
  <si>
    <t xml:space="preserve"> - Nguồn kinh phí còn lại cuối kỳ</t>
  </si>
  <si>
    <t>24. Tài sản thuê ngoài:</t>
  </si>
  <si>
    <t>(1) Giá trị tài sản thuê ngoài</t>
  </si>
  <si>
    <t xml:space="preserve">     - TSCĐ thuê ngoài</t>
  </si>
  <si>
    <t xml:space="preserve">     - Tài sản khác thuê ngoài</t>
  </si>
  <si>
    <t>(2) Tổng số tiền thuê tối thiểu trong tương lai của hợp đồng thuê hoạt động tài sản không hủy ngang theo các thời hạn.</t>
  </si>
  <si>
    <t xml:space="preserve"> - Từ 1 năm trở xuống</t>
  </si>
  <si>
    <t xml:space="preserve"> - Từ 1 năm đến 5 năm</t>
  </si>
  <si>
    <t xml:space="preserve"> - Trên 5 năm</t>
  </si>
  <si>
    <t>25.Tổng doanh thu bán hàng và cung cấp dịch vụ (Mã số 01)</t>
  </si>
  <si>
    <t>Trong đó:</t>
  </si>
  <si>
    <t xml:space="preserve"> - Doanh thu bán hàng</t>
  </si>
  <si>
    <t xml:space="preserve"> - Doanh thu cung cấp dịch vụ</t>
  </si>
  <si>
    <t xml:space="preserve"> - Doanh thu hợp đồng xây dựng (Đối với doanh nghiệp có hoạt động xây lắp)</t>
  </si>
  <si>
    <t xml:space="preserve"> + Doanh thu của hợp đồng xây dựng được ghi nhận trong kỳ</t>
  </si>
  <si>
    <t xml:space="preserve"> + Tổng doanh thu lũy kế của hợp đồng xây dựng được ghi nhận đến thời điểm lập báo cáo tài chính</t>
  </si>
  <si>
    <t>26. Các khoản giảm trừ doanh thu (Mã số 02)</t>
  </si>
  <si>
    <t xml:space="preserve"> - Chiết khấu thương mại</t>
  </si>
  <si>
    <t xml:space="preserve"> - Giảm giá hàng bán</t>
  </si>
  <si>
    <t xml:space="preserve"> - Hàng bán bị trả lại</t>
  </si>
  <si>
    <t xml:space="preserve"> - Thuế GTGT phải nộp (Phương pháp trực tiếp)</t>
  </si>
  <si>
    <t xml:space="preserve"> - Thuế tiêu thụ dặc biệt</t>
  </si>
  <si>
    <t xml:space="preserve"> - Thuế xuất khẩu</t>
  </si>
  <si>
    <t>27. Doanh thu thuần về bán hàng và cung cấp dịch vụ (Mã số 10)</t>
  </si>
  <si>
    <t xml:space="preserve"> - Doanh thu thuần sản phẩm, hàng hóa</t>
  </si>
  <si>
    <t xml:space="preserve"> - Doanh thu thuần dịch vụ</t>
  </si>
  <si>
    <t>28. Giá vốn hàng bán (Mã số 11)</t>
  </si>
  <si>
    <t xml:space="preserve"> - Giá vốn của dịch vụ đã cung cấp</t>
  </si>
  <si>
    <t xml:space="preserve"> - Giá trị còn lại, chi phí nhượng bán, thanh lý của BĐS đầu tư đã bán</t>
  </si>
  <si>
    <t xml:space="preserve"> - Chi phí kinh doanh bất động sản đầu tư</t>
  </si>
  <si>
    <t xml:space="preserve"> - Hao hụt, mất mát hàng tồn kho</t>
  </si>
  <si>
    <t xml:space="preserve"> - Các khoản chi phí vượt mức bình thường</t>
  </si>
  <si>
    <t xml:space="preserve"> - Dự phòng giảm giá hàng tồn kho</t>
  </si>
  <si>
    <t>29. Doanh thu hoạt động tài chính (Mã số 21)</t>
  </si>
  <si>
    <t xml:space="preserve"> - Lãi tiền gữi, tiền cho vay</t>
  </si>
  <si>
    <t xml:space="preserve"> - Lãi đầu tư trái phiếu, kỳ phiếu, tín phiếu</t>
  </si>
  <si>
    <t xml:space="preserve"> - Cổ tức, lợi nhuận được chia</t>
  </si>
  <si>
    <t xml:space="preserve"> - Lãi chênh lệch tỷ giá đã thực hiện</t>
  </si>
  <si>
    <t xml:space="preserve"> - Lãi chênh lệch tỷ giá chưa thực hiện</t>
  </si>
  <si>
    <t xml:space="preserve"> - Lãi bán hàng trả chậm</t>
  </si>
  <si>
    <t xml:space="preserve"> - Doanh thu hoạt động tài chính khác</t>
  </si>
  <si>
    <t>30. Chi phí tài chính (Mã số 22)</t>
  </si>
  <si>
    <t xml:space="preserve"> - Lãi tiền vay</t>
  </si>
  <si>
    <t xml:space="preserve"> - Chiết khấu thanh toán, lãi bán hàng trả chậm</t>
  </si>
  <si>
    <t xml:space="preserve"> - Lỗ do thanh lý các khoản đầu tư ngắn hạn, dài hạn</t>
  </si>
  <si>
    <t xml:space="preserve"> - Lỗ bán ngoại tệ</t>
  </si>
  <si>
    <t xml:space="preserve"> - Lỗ chênh lệch tỷ giá đã thực hiện</t>
  </si>
  <si>
    <t xml:space="preserve"> - Lỗ chênh lệch tỷ giá chưa thực hiện</t>
  </si>
  <si>
    <t xml:space="preserve"> - Dự phòng giảm giá các khoản đầu tư ngắn hạn, dài hạn</t>
  </si>
  <si>
    <t xml:space="preserve"> - Chi phí tài chính khác</t>
  </si>
  <si>
    <t>31. Chi phí thuế thu nhập doanh nghiệp hiện hành (Mã số 51)</t>
  </si>
  <si>
    <t xml:space="preserve"> - Điều chỉnh chi phí thuế thu nhập doanh nghiệp của năm trước vào chi phí thuế thu nhập hiện hành năm nay</t>
  </si>
  <si>
    <t xml:space="preserve"> - Tổng chi phí thuế thu nhập hiện hành</t>
  </si>
  <si>
    <t>32. Chi phí thuế thu nhập doanh nghiệp hoãn lại (Mã số 52)</t>
  </si>
  <si>
    <t xml:space="preserve"> - Chi phí thuế thu nhập doanh nghiệp hoãn lại  phát sinh từ các khoản chênh lệch tạm thời phải chịu thuế</t>
  </si>
  <si>
    <t xml:space="preserve"> - Chi phí thuế thu nhập doanh nghiệp hoãn lại phát sinh từ việc hoàn nhập tài sản thuế thu nhập hoãn lại</t>
  </si>
  <si>
    <t xml:space="preserve"> - Thu nhập chịu thuế thu nhập doanh nghiệp hoãn lại phát sinh từ các khoản chênh lệch tạm thời được khấu trừ</t>
  </si>
  <si>
    <t xml:space="preserve"> - Thu nhập thuế thu nhập doanh nghiệp hoãn lại phát sinh từ các khoản lỗ tính thuế và ưu đãi thuế chưa sử dụng</t>
  </si>
  <si>
    <t xml:space="preserve"> - Thu nhập thuế thu nhập doanh nghiệp hoãn lại phát sinh từ việc hoàn nhập thuế thu nhập hoãn lại phải ttrả</t>
  </si>
  <si>
    <t xml:space="preserve"> - Tổng chi phí thuế thu nhập doanh nghiệp hoãn lại</t>
  </si>
  <si>
    <t>33. Chi phí sản xuất, kinh doanh theo yếu tố</t>
  </si>
  <si>
    <t xml:space="preserve"> - Chi phí nguyên liệu, vật liệu</t>
  </si>
  <si>
    <t xml:space="preserve"> - Chi phí nhân công</t>
  </si>
  <si>
    <t xml:space="preserve"> - Chi phí khấu hao tài sản cố định</t>
  </si>
  <si>
    <t xml:space="preserve"> - Chi phí dịch vụ mua ngoài</t>
  </si>
  <si>
    <t xml:space="preserve"> - Chi phí khác bằng tiền</t>
  </si>
  <si>
    <t>VII. Thông tin bổ sung cho các khoản mục trình bày trong báo cáo lưu chuyển tiền tệ:</t>
  </si>
  <si>
    <t xml:space="preserve">34. Các giao dịch không bằng tiền ảnh hưởng đến báo cáo lưu chuyển tiền tệ và các khoản tiền do doanh nghiệp nắm giữ </t>
  </si>
  <si>
    <t>nhưng không được sử dụng</t>
  </si>
  <si>
    <t xml:space="preserve">a. Mua tài sản bằng cách nhận các khoản nợ liên quan trực tiếp hoặc thông qua nghiệp vụ cho thuê tài chính: </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</si>
  <si>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</si>
  <si>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</si>
  <si>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</si>
  <si>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</si>
  <si>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Số tiền và khoản tương đương tiền thực có trong công ty con hoặc đơn vị kinh doanh khác được mua hoặc thanh lý</t>
  </si>
  <si>
    <t>công ty  con hoặc đơn vị kinh doanh khác được mua hoặc thanh lý trong kỳ</t>
  </si>
  <si>
    <t xml:space="preserve"> có sự hạn chế của pháp luật hoặc các ràng buộc khác mà doanh nghiệp phải thực hiện.</t>
  </si>
  <si>
    <t>VIII. Những thông tin khác:</t>
  </si>
  <si>
    <t>1. Những khoản nợ tiềm tàng, khoản cam kết và những thông tin tài chính khác:</t>
  </si>
  <si>
    <t>2. Những sự kiện phát sinh sau ngày kết thúc kỳ kế toán năm</t>
  </si>
  <si>
    <t>3. Thông tin về các bên liên quan</t>
  </si>
  <si>
    <t xml:space="preserve">4. Trình bày tài sản, doanh thu, kết quả kinh doanh theo bộ phận (theo lĩnh vực kinh doanh hay khu vực địa lý) theo quy định của </t>
  </si>
  <si>
    <t>Chuẩn mực kế toán sô 28  "Báo cáo bộ phận" (2)</t>
  </si>
  <si>
    <t>5. Thông tin so sánh (những thay đổi về thông tin trong báo cáo tài chính của các niên độ kế toán trước):</t>
  </si>
  <si>
    <t>6. Thông tin về hoạt động liên tục</t>
  </si>
  <si>
    <t>Người lập biểu</t>
  </si>
  <si>
    <t>Kế toán trưởng</t>
  </si>
  <si>
    <t>CÔNG TY CP GIẤY VIỄN ĐÔNG</t>
  </si>
  <si>
    <t>Chỉ tiêu</t>
  </si>
  <si>
    <t xml:space="preserve">    129 Âu Cơ, P14, Q.Tân Bình</t>
  </si>
  <si>
    <t>(Ban hành theo QĐ số 15/2006/QĐ-BTC</t>
  </si>
  <si>
    <t>ngày 20/03/2006 của Bộ trưởng BTC)</t>
  </si>
  <si>
    <t xml:space="preserve">  1. Tiền</t>
  </si>
  <si>
    <t>V.01</t>
  </si>
  <si>
    <t xml:space="preserve">  2. Các khoản tương đương tiền</t>
  </si>
  <si>
    <t>V.02</t>
  </si>
  <si>
    <t xml:space="preserve">  1. Đầu tư ngắn hạn</t>
  </si>
  <si>
    <t xml:space="preserve">  2. Dự phòng giảm giá đầu tư ngắn hạn</t>
  </si>
  <si>
    <t xml:space="preserve">               </t>
  </si>
  <si>
    <t>V.03</t>
  </si>
  <si>
    <t xml:space="preserve">  1. Hàng tồn kho</t>
  </si>
  <si>
    <t>V.04</t>
  </si>
  <si>
    <t xml:space="preserve">  2. Dự phòng giảm giá hàng tồn kho</t>
  </si>
  <si>
    <t>V. Tài sản ngắn hạn khác</t>
  </si>
  <si>
    <t xml:space="preserve">  1. Chi phí trả trước ngắn hạn</t>
  </si>
  <si>
    <t xml:space="preserve">  2. Thuế GTGT được khấu trừ</t>
  </si>
  <si>
    <t>V.05</t>
  </si>
  <si>
    <t xml:space="preserve">  4. Tài sản ngắn hạn khác</t>
  </si>
  <si>
    <t>B. TÀI SẢN DÀI HẠN  (200=210+220+240+250+260)</t>
  </si>
  <si>
    <t xml:space="preserve">  2. Vốn kinh doanh ở đơn vị trực thuộc</t>
  </si>
  <si>
    <t>V.06</t>
  </si>
  <si>
    <t>V.07</t>
  </si>
  <si>
    <t>II. Tài sản cố định</t>
  </si>
  <si>
    <t xml:space="preserve">  1. Tài sản cố định hữu hình</t>
  </si>
  <si>
    <t>V.08</t>
  </si>
  <si>
    <t xml:space="preserve">      -Nguyên giá</t>
  </si>
  <si>
    <t xml:space="preserve">      - Giá trị hao mòn lũy kế</t>
  </si>
  <si>
    <t xml:space="preserve">  2. Tài sản cố định thuê tài chính</t>
  </si>
  <si>
    <t>V.09</t>
  </si>
  <si>
    <t xml:space="preserve">  3. Tài sản cố định vô hình</t>
  </si>
  <si>
    <t>V.10</t>
  </si>
  <si>
    <t xml:space="preserve">  4. Chi phí xây dựng cơ bản dở dang</t>
  </si>
  <si>
    <t>V.11</t>
  </si>
  <si>
    <t>III. Bất động sản đầu tư</t>
  </si>
  <si>
    <t>V.12</t>
  </si>
  <si>
    <t>IV. Các khoản đầu tư tài chính dài hạn</t>
  </si>
  <si>
    <t xml:space="preserve">   1. Đầu tư vào công ty con</t>
  </si>
  <si>
    <t xml:space="preserve">   2. Đầu tư vào công ty liên kết, liên doanh</t>
  </si>
  <si>
    <t xml:space="preserve">   3. Đầu tư dài hạn khác</t>
  </si>
  <si>
    <t xml:space="preserve">  4. Dự phòng giảm giá đầu tư tài chính dài hạn</t>
  </si>
  <si>
    <t>V. Tài sản dài hạn khác</t>
  </si>
  <si>
    <t xml:space="preserve">   1. Chi phí trả trước dài hạn</t>
  </si>
  <si>
    <t>V.14</t>
  </si>
  <si>
    <t xml:space="preserve">   2. Tài sản thuế thu nhập hoãn lạI</t>
  </si>
  <si>
    <t>V.21</t>
  </si>
  <si>
    <t xml:space="preserve">   3. Tài sản dài hạn khác</t>
  </si>
  <si>
    <t>TỔNG CỘNG TÀI SẢN (270=100+200)</t>
  </si>
  <si>
    <t>NGUỒN VỐN</t>
  </si>
  <si>
    <t>I. Nợ ngắn hạn</t>
  </si>
  <si>
    <t xml:space="preserve">  1. Vay và nợ ngắn hạn</t>
  </si>
  <si>
    <t>V.15</t>
  </si>
  <si>
    <t>V.16</t>
  </si>
  <si>
    <t>V.17</t>
  </si>
  <si>
    <t>V.18</t>
  </si>
  <si>
    <t>V.19</t>
  </si>
  <si>
    <t xml:space="preserve">  4. Vay và nợ dài hạn</t>
  </si>
  <si>
    <t>V.20</t>
  </si>
  <si>
    <t xml:space="preserve">  6. Dự phòng trợ cấp mất việc làm</t>
  </si>
  <si>
    <t>I. Vốn chủ sở hữu</t>
  </si>
  <si>
    <t>V.22</t>
  </si>
  <si>
    <t xml:space="preserve">  1. Vốn đầu tư của chủ sở hữu</t>
  </si>
  <si>
    <t xml:space="preserve">  2. Thặng dư vốn cổ phần</t>
  </si>
  <si>
    <t xml:space="preserve">  3. Vốn khác của chủ sở hữu</t>
  </si>
  <si>
    <t xml:space="preserve">  4. Cổ phiếu quỹ</t>
  </si>
  <si>
    <t xml:space="preserve">  7. Quỹ đầu tư phát triển</t>
  </si>
  <si>
    <t xml:space="preserve">  8. Quỹ dự phòng tài chính</t>
  </si>
  <si>
    <t xml:space="preserve">  9. Quỹ khác thuộc vốn chủ sở hữu</t>
  </si>
  <si>
    <t xml:space="preserve">  11.Nguồn vốn đầu tư XDCB</t>
  </si>
  <si>
    <t xml:space="preserve">  2. Nguồn kinh phí</t>
  </si>
  <si>
    <t xml:space="preserve">  3. Nguồn kinh phí đã hình thành TSCĐ</t>
  </si>
  <si>
    <t>V.23</t>
  </si>
  <si>
    <t>TỔNG CỘNG NGUỒN VỐN (430= 300+400)</t>
  </si>
  <si>
    <t>129 Âu Cơ, Phường 14, Quận Tân Bình</t>
  </si>
  <si>
    <t xml:space="preserve">(Ban hành theo QĐ số 15/2006/QĐ-BTC </t>
  </si>
  <si>
    <t>Năm nay</t>
  </si>
  <si>
    <t>Năm trước</t>
  </si>
  <si>
    <t>1. Doanh thu bán hàng và cung cấp dịch vụ</t>
  </si>
  <si>
    <t>01</t>
  </si>
  <si>
    <t>VI.25</t>
  </si>
  <si>
    <t>2. Các khoản giảm trừ</t>
  </si>
  <si>
    <t>02</t>
  </si>
  <si>
    <t>3. Doanh thu thuần về bán hàng và cung cấp dịch vụ</t>
  </si>
  <si>
    <t>10</t>
  </si>
  <si>
    <t xml:space="preserve">  (10  =  01 -  02 )</t>
  </si>
  <si>
    <t>4. Giá vốn hàng bán</t>
  </si>
  <si>
    <t>11</t>
  </si>
  <si>
    <t>VI.27</t>
  </si>
  <si>
    <t>20</t>
  </si>
  <si>
    <t xml:space="preserve">  (20  =  10  -  11 )</t>
  </si>
  <si>
    <t>6. Doanh thu hoạt động tài chính</t>
  </si>
  <si>
    <t>21</t>
  </si>
  <si>
    <t>VI.26</t>
  </si>
  <si>
    <t>7. Chi phí tài chính</t>
  </si>
  <si>
    <t>22</t>
  </si>
  <si>
    <t>VI.28</t>
  </si>
  <si>
    <t xml:space="preserve">   - Trong đó: chi phí lãi vay</t>
  </si>
  <si>
    <t>23</t>
  </si>
  <si>
    <t>8. Chi phí bán hàng</t>
  </si>
  <si>
    <t>24</t>
  </si>
  <si>
    <t>9. Chi phí quản lý doanh nghiệp</t>
  </si>
  <si>
    <t>25</t>
  </si>
  <si>
    <t>30</t>
  </si>
  <si>
    <t>11. Thu nhập khác</t>
  </si>
  <si>
    <t>31</t>
  </si>
  <si>
    <t>12. Chi phí khác</t>
  </si>
  <si>
    <t>32</t>
  </si>
  <si>
    <t>40</t>
  </si>
  <si>
    <t>50</t>
  </si>
  <si>
    <t>15. Chi phí thuế TNDN hiện hành</t>
  </si>
  <si>
    <t>51</t>
  </si>
  <si>
    <t>VI.30</t>
  </si>
  <si>
    <t>16. Chi phí thuế TNDN hoãn lại</t>
  </si>
  <si>
    <t>52</t>
  </si>
  <si>
    <t>60</t>
  </si>
  <si>
    <t>A</t>
  </si>
  <si>
    <t>(Theo phương pháp trực tiếp)</t>
  </si>
  <si>
    <t>Thuyết 
minh</t>
  </si>
  <si>
    <t>I. Lưu chuyển tiền từ hoạt động kinh doanh</t>
  </si>
  <si>
    <t xml:space="preserve">  1. Tiền thu từ bán hàng,cung cấp dịch vụ và doanh thu khác</t>
  </si>
  <si>
    <t xml:space="preserve">  2. Tiền chi trả cho người cung cấp hàng hóa và dịch vụ</t>
  </si>
  <si>
    <t xml:space="preserve">  3. Tiền chi trả cho người lao động</t>
  </si>
  <si>
    <t>03</t>
  </si>
  <si>
    <t xml:space="preserve">  4. Tiền chi trả lãi vay</t>
  </si>
  <si>
    <t>04</t>
  </si>
  <si>
    <t xml:space="preserve">  5. Tiền chi nộp Thuế thu nhập doanh nghiệp</t>
  </si>
  <si>
    <t>05</t>
  </si>
  <si>
    <t xml:space="preserve">  6. Tiền thu khác từ hoạt động kinh doanh</t>
  </si>
  <si>
    <t>06</t>
  </si>
  <si>
    <t xml:space="preserve">  7. Tiền chi khác cho hoạt động kinh doanh</t>
  </si>
  <si>
    <t>07</t>
  </si>
  <si>
    <t>Lưu chuyển tiền thuần từ hoạt động kinh doanh</t>
  </si>
  <si>
    <t>II. Lưu chuyển tiền từ hoạt động đầu tư</t>
  </si>
  <si>
    <t xml:space="preserve">  1. Tiền chi để mua sắm,xây dựng TSCĐ và các tài sản </t>
  </si>
  <si>
    <t>dài hạn khác</t>
  </si>
  <si>
    <t xml:space="preserve">  2. Tiền thu từ thanh lý, nhượng bán TSCĐ và các tài sản </t>
  </si>
  <si>
    <t xml:space="preserve">  3. Tiền chi cho vay, mua các công cụ nợ của đơn vị khác</t>
  </si>
  <si>
    <t xml:space="preserve">  4. Tiền thu hồi cho vay, bán lại các công cụ nợ của đơn vị khác</t>
  </si>
  <si>
    <t xml:space="preserve">  5. Tiền chi đầu tư góp vốn vào đơn vị khác</t>
  </si>
  <si>
    <t xml:space="preserve">  6. Tiền thu hồi đầu tư góp vốn vào đơn vị khác</t>
  </si>
  <si>
    <t xml:space="preserve">  7. Tiền thu lãi cho vay, cổ tức và lợi nhuận được chia </t>
  </si>
  <si>
    <t>Lưu chuyển tiền thuần từ hoạt động đầu tư</t>
  </si>
  <si>
    <t>III. Lưu chuyển tiền từ hoạt động tài chính</t>
  </si>
  <si>
    <t xml:space="preserve">  1. Tiền thu từ phát hành cổ phiếu, nhận vốn góp của chủ sở hữu</t>
  </si>
  <si>
    <t xml:space="preserve">  2. Tiền chi trả vốn góp cho các chủ sở hữu,mua lại cổ phiếu</t>
  </si>
  <si>
    <t>của doanh nghiệp đã phát hành</t>
  </si>
  <si>
    <t xml:space="preserve">  3. Tiền vay ngắn hạn, dài hạn nhận được</t>
  </si>
  <si>
    <t xml:space="preserve">  4. Tiền chi trả nợ gốc vay</t>
  </si>
  <si>
    <t xml:space="preserve">  5. Tiền chi trả nợ thuê tài chính</t>
  </si>
  <si>
    <t xml:space="preserve">  6. Cổ tức, lợi nhuận đã trả cho chủ sở hữu</t>
  </si>
  <si>
    <t>Lưu chuyển tiền thuần từ hoạt động tài chính</t>
  </si>
  <si>
    <t>Lưu chuyển tiền thuần trong kỳ ( 20 + 30 + 40 )</t>
  </si>
  <si>
    <t>Tiền và tương đương tiền đầu kỳ</t>
  </si>
  <si>
    <t>Tiền và tương đương tiền cuối kỳ ( 50 + 60 + 61 )</t>
  </si>
  <si>
    <t>Tổng Giám đốc</t>
  </si>
  <si>
    <t>Đơn vị tính: VND</t>
  </si>
  <si>
    <t xml:space="preserve">            Người lập                                                          Kế Toán Trưởng</t>
  </si>
  <si>
    <t>Thuyết
 minh</t>
  </si>
  <si>
    <t>5. Lợi nhuận gộp về bán hàng và cung cấp dịch vụ</t>
  </si>
  <si>
    <t>10. Lợi nhuận thuần từ hoạt động kinh doanh</t>
  </si>
  <si>
    <t xml:space="preserve">  (30 = 20 + (21 - 22 ) - ( 24+ 25 )</t>
  </si>
  <si>
    <t>13. Lợi nhuận khác (40 = 31 - 32 )</t>
  </si>
  <si>
    <t>14. Tổng lợi nhuận kế toán trước thuế (50 = 30 + 40 )</t>
  </si>
  <si>
    <t>17. Lợi nhuận sau thuế thu nhập doanh nghiệp</t>
  </si>
  <si>
    <t>(60 = 50 - 51 - 52)</t>
  </si>
  <si>
    <t>18. Lãi cơ bản trên cổ phiếu (*)</t>
  </si>
  <si>
    <t>70</t>
  </si>
  <si>
    <t>TÊN TÀI SẢN</t>
  </si>
  <si>
    <t>MÃ SỐ</t>
  </si>
  <si>
    <t>THUYẾT MINH</t>
  </si>
  <si>
    <t>SỐ CUỐI QUÝ</t>
  </si>
  <si>
    <t>SỐ ĐẦU NĂM</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</si>
  <si>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</si>
  <si>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</si>
  <si>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</si>
  <si>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</si>
  <si>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</si>
  <si>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 xml:space="preserve">  6. Dự phòng phải thu ngắn hạn khó đòi</t>
  </si>
  <si>
    <t xml:space="preserve">  3. Thuế và các khoản phải thu Nhà nước</t>
  </si>
  <si>
    <t xml:space="preserve">  1. Phải thu dài hạn của khách hàng</t>
  </si>
  <si>
    <t xml:space="preserve">  3. Phải thu dài hạn nội bộ</t>
  </si>
  <si>
    <t xml:space="preserve">  4. Phải thu dài hạn khác</t>
  </si>
  <si>
    <t xml:space="preserve">  5. Dự phòng phải thu dài hạn khó đòi</t>
  </si>
  <si>
    <t xml:space="preserve">  2. Phải trả người bán</t>
  </si>
  <si>
    <t xml:space="preserve">  3. Người mua trả tiền trước</t>
  </si>
  <si>
    <t xml:space="preserve">  4. Thuế và các khoản phải nộp nhà nước</t>
  </si>
  <si>
    <t xml:space="preserve">  5. Phải trả người lao động</t>
  </si>
  <si>
    <t xml:space="preserve">  6. Chi phí phải trả</t>
  </si>
  <si>
    <t xml:space="preserve">  7. Phải trả nội bộ</t>
  </si>
  <si>
    <t xml:space="preserve">  8. Phải trả theo tiến độ kế hoạch hợp đồng xây dựng</t>
  </si>
  <si>
    <t xml:space="preserve">  9. Các khoản phải trả, phải nộp ngắn hạn khác</t>
  </si>
  <si>
    <t xml:space="preserve"> 10. Dự phòng phải trả ngắn hạn</t>
  </si>
  <si>
    <t xml:space="preserve">  1. Phải trả dài hạn người bán</t>
  </si>
  <si>
    <t xml:space="preserve">  2. Phải trả dài hạn nội bộ</t>
  </si>
  <si>
    <t xml:space="preserve">  3. Phải trả dài hạn khác</t>
  </si>
  <si>
    <t xml:space="preserve">  5. Thuế thu nhập hoãn lại phải trả</t>
  </si>
  <si>
    <t xml:space="preserve">  7. Dự phòng phải trả dài hạn</t>
  </si>
  <si>
    <t xml:space="preserve">  5. Chênh lệch đánh giá lại tài sản</t>
  </si>
  <si>
    <t xml:space="preserve">  6. Chênh lệch tỷ giá hối đoái</t>
  </si>
  <si>
    <t xml:space="preserve">  10.Lợi nhuận sau thuế chưa phân phối</t>
  </si>
  <si>
    <t xml:space="preserve">  1. Quỹ khen thưởng, phúc lợi</t>
  </si>
  <si>
    <t xml:space="preserve">     CÔNG TY CP GIẤY VIỄN ĐÔNG</t>
  </si>
  <si>
    <t xml:space="preserve">         Ban hành theo QĐ số 15/2006/QĐ-BTC</t>
  </si>
  <si>
    <t xml:space="preserve">         ngày 20/03/2006 của Bộ trưởng BTC </t>
  </si>
  <si>
    <t>I. Đặc điểm hoạt động của doanh nghiệp:</t>
  </si>
  <si>
    <t>1. Hình thức sở hữu vốn: Cổ phần</t>
  </si>
  <si>
    <t>2. Lĩnh vực kinh doanh: Sản xuất, thương mại</t>
  </si>
  <si>
    <t>3. Ngành nghề kinh doanh: Sản xuất, kinh doanh giấy và in bao bì</t>
  </si>
  <si>
    <t>4. Đặc điểm hoạt động của doanh nghiệp trong năm tài chính có ảnh hưởng đến báo cáo tài chính:</t>
  </si>
  <si>
    <t>II. Kỳ kế toán, đơn vị tiền tệ sử dụng trong kế toán :</t>
  </si>
  <si>
    <t>2. Đơn vị tiền tệ sử dụng trong kế toán: Đồng Việt Nam</t>
  </si>
  <si>
    <t>III. Chuẩn mực và Chế độ kế toán áp dụng:</t>
  </si>
  <si>
    <t>1. Chế độ kế toán áp dụng: Theo chuẩn mực kế toán Việt Nam hiện hành</t>
  </si>
  <si>
    <t>3. Hình thức kế toán áp dụng: Nhật ký chứng từ</t>
  </si>
  <si>
    <t>IV. Các chính sách kế toán áp dụng:</t>
  </si>
  <si>
    <t>2. Nguyên tắc ghi nhận hàng tồn kho:</t>
  </si>
  <si>
    <t xml:space="preserve">   - Phương pháp tính giá trị hàng tồn kho : bình quân gia quyền</t>
  </si>
  <si>
    <t xml:space="preserve">   - Phương pháp hạch toán hàng tồn kho : kê khai thường xuyên</t>
  </si>
  <si>
    <t xml:space="preserve">   - Phương pháp lập dự phòng giảm giá hàng tồn kho:</t>
  </si>
  <si>
    <t>3. Nguyên tắc ghi nhận và khấu hao TSCĐ và bất động sản đầu tư:</t>
  </si>
  <si>
    <t>4. Nguyên tắc ghi nhận và khấu hao bất động sản đầu tư:</t>
  </si>
  <si>
    <t xml:space="preserve">  - Nguyên tắc ghi nhận bất động sản đầu tư</t>
  </si>
  <si>
    <t xml:space="preserve">  - Phương pháp khấu hao bất động sản đầu tư</t>
  </si>
  <si>
    <t>5. Nguyên tắc ghi nhận các khoản đầu tư tài chính:</t>
  </si>
  <si>
    <t>ngày 20/03/2006 của Bộ Trưởng BTC)</t>
  </si>
  <si>
    <t>Mã
 số</t>
  </si>
  <si>
    <t xml:space="preserve"> ngày 20/03/2006 của Bộ Trưởng BTC)</t>
  </si>
  <si>
    <t>Mã 
số</t>
  </si>
  <si>
    <t>2. Tuyên bố về việc tuân thủ Chuẩn mực kế toán và Chế độ kế toán: Bản báo cáo này được soạn thảo phù hợp với chuẩn mực kế toán VN</t>
  </si>
  <si>
    <t xml:space="preserve">  - Nguyên tắc ghi nhận chênh lệch tỷ giá: theo tỷ giá bình quân liên ngân hàng tại thời điểm cuối kỳ</t>
  </si>
  <si>
    <t>15. Các nguyên tắc và phương pháp kế toán khác:</t>
  </si>
  <si>
    <t xml:space="preserve"> - Phải thu Công ty CP Chè Cầu Đất-Đà lạt</t>
  </si>
  <si>
    <t xml:space="preserve"> - Phải thu Công ty CP Công Nghệ Sài Gòn Viễn Đông</t>
  </si>
  <si>
    <t xml:space="preserve"> - Phải thu công đoàn</t>
  </si>
  <si>
    <t>Nhà cửa, vật kiến trúc</t>
  </si>
  <si>
    <t xml:space="preserve">   - Nguyên giá TSCĐ cuối kỳ chờ thanh lý:</t>
  </si>
  <si>
    <t>Vốn khác của
 chủ sở hữu</t>
  </si>
  <si>
    <t>Số dư cuối kỳ trước, Số dư đầu kỳ này</t>
  </si>
  <si>
    <t xml:space="preserve"> + Vốn góp tăng trong qúy</t>
  </si>
  <si>
    <t xml:space="preserve"> + Vốn góp giảm trong qúy</t>
  </si>
  <si>
    <t>10.000 đồng/CP</t>
  </si>
  <si>
    <t xml:space="preserve"> - Giá vốn của hàng hóa, thành phẩm đã bán</t>
  </si>
  <si>
    <t xml:space="preserve"> - Chi phí thuế TNDN tính trên thu nhập chịu thuế năm hiện hành</t>
  </si>
  <si>
    <t xml:space="preserve"> - Phần giá trị mua hoặc thanh lý được thanh toán bằng tiền và các khoản tương đương tiền</t>
  </si>
  <si>
    <t xml:space="preserve"> - Phần giá trị tài sản (Tổng hợp theo từng loại tài sản) và nợ phải trả không phải là tiền và các khoản tương đương tiền trong </t>
  </si>
  <si>
    <t>c. Trình bày giá trị và lý do của các khoản tiền và tương đương tiền lớn do doanh nghiệp nắm giữ nhưng không được sử dụng và</t>
  </si>
  <si>
    <t>I. Tiền và các khoản tương đương tiền</t>
  </si>
  <si>
    <t>IIi. Các khoản đầu tư tài chính ngắn hạn</t>
  </si>
  <si>
    <t>III. Các khoản phải thu ngắn hạn</t>
  </si>
  <si>
    <t>IV. Hàng tồn kho</t>
  </si>
  <si>
    <t>I. Các khoản phải thu dài hạn</t>
  </si>
  <si>
    <t>II. Nợ dài hạn</t>
  </si>
  <si>
    <t>II. Nguồn kinh phí và quỹ khác</t>
  </si>
  <si>
    <t>Ảnh hưởng của thay đổi tỷ giá hối đoái quy đổi ngoại tệ</t>
  </si>
  <si>
    <t xml:space="preserve"> - Chi phí lãi vay tiền thuê đất (Bình Dương)</t>
  </si>
  <si>
    <t xml:space="preserve"> - Phụ tùng máy in ống đồng 1</t>
  </si>
  <si>
    <t xml:space="preserve"> - Máy lạnh, máy vi tính</t>
  </si>
  <si>
    <t xml:space="preserve"> - Trích trước tiền gia công ngoài</t>
  </si>
  <si>
    <t xml:space="preserve"> - Phải trả phí giao nhận hàng XNK</t>
  </si>
  <si>
    <t>7. Những thông tin khác:</t>
  </si>
  <si>
    <t>Số dư cuối kỳ (31/12/2008)</t>
  </si>
  <si>
    <t xml:space="preserve">  - Tại ngày cuối kỳ (31/12/2008)</t>
  </si>
  <si>
    <t>Phầm mềm quản lý</t>
  </si>
  <si>
    <t xml:space="preserve"> - Chênh lệch từ chuyển nhượng cổ phiếu</t>
  </si>
  <si>
    <t>VI. Thông tin bổ sung cho các khoản mục trình bày trong Báo cáo kết quả hoạt động kinh doanh</t>
  </si>
  <si>
    <t>Bùi Văn Thủy</t>
  </si>
  <si>
    <t>Bùi Quang Mẫn</t>
  </si>
  <si>
    <t xml:space="preserve">             Người lập</t>
  </si>
  <si>
    <t xml:space="preserve">         Trần Thiện Du</t>
  </si>
  <si>
    <t>Lũy kế từ đầu năm
 đến cuối quý này</t>
  </si>
  <si>
    <t xml:space="preserve">        Tổng Giám đốc</t>
  </si>
  <si>
    <t>Trần Thiện Du</t>
  </si>
  <si>
    <t xml:space="preserve">        Bùi Quang Mẫn</t>
  </si>
  <si>
    <t>Quý 1</t>
  </si>
  <si>
    <t>Quý 1 năm 2009</t>
  </si>
  <si>
    <t>Ngày 20 tháng 04 năm 2009</t>
  </si>
  <si>
    <t>Kết thúc vào ngày 31 tháng 03 năm 2009</t>
  </si>
  <si>
    <t xml:space="preserve">                                                                                                </t>
  </si>
  <si>
    <t>Ngày 20 tháng 04 năm  2009</t>
  </si>
  <si>
    <t>Lũy kế từ đầu năm
đến cuối quý này</t>
  </si>
  <si>
    <t>1. Kỳ kế toán: Bắt đầu từ ngày 01/01/2009 kết thúc vào ngày 31/03/2009</t>
  </si>
  <si>
    <t>1. Nguyên tắc ghi nhận các khoản tiền và các khoản tương đương tiền:</t>
  </si>
  <si>
    <t>kết quả kinh doanh trong kỳ</t>
  </si>
  <si>
    <t xml:space="preserve">thêm lợi ích kinh tế trong tương lai từ việc sử dụng tài sản cố định hữu hình, vượt trên trạng thái hoạt động được đánh giá ban đầu thì các chi phí này được </t>
  </si>
  <si>
    <t>vốn hóa như một khoản tăng thêm của nguyên giá tài sản cố định hữu hình. Khi tài sản được bán hay thanh lý, nguyên giá và giá trị hao mòn lũy kế được xóa sổ</t>
  </si>
  <si>
    <t>và bất kỳ các khoản lãi, lỗ nào phát sinh do thanh lý tài sản đều được hạch toán vào báo cáo kết quả kinh doanh.</t>
  </si>
  <si>
    <t>Máy móc, thiết bị:</t>
  </si>
  <si>
    <t xml:space="preserve">Nhà xưởng, vật kiến trúc: </t>
  </si>
  <si>
    <t>6-20 năm</t>
  </si>
  <si>
    <t>5-10 năm</t>
  </si>
  <si>
    <t>Phương tiện vận tải, truyền dẫn</t>
  </si>
  <si>
    <t>6 năm</t>
  </si>
  <si>
    <t>Thiết bị, dụng cụ quản lý</t>
  </si>
  <si>
    <t>3 năm</t>
  </si>
  <si>
    <t>31/03/2009</t>
  </si>
  <si>
    <t>01/01/2009</t>
  </si>
  <si>
    <t>Quý 01/2009</t>
  </si>
  <si>
    <t>Quý 01/2008</t>
  </si>
  <si>
    <t>Quý 1/2009</t>
  </si>
  <si>
    <t>Quý 1/2008</t>
  </si>
  <si>
    <t xml:space="preserve">             Người lập                                                                Kế toán trưởng</t>
  </si>
  <si>
    <t>Số dư đầu kỳ (01/01/2009)</t>
  </si>
  <si>
    <t>Số dư cuối kỳ (31/03/2009)</t>
  </si>
  <si>
    <t xml:space="preserve">  - Tại ngày đầu kỳ (01/01/2009)</t>
  </si>
  <si>
    <t xml:space="preserve">  - Tại ngày cuối kỳ (31/03/2009)</t>
  </si>
  <si>
    <t>CP lãi vay tiền thuê đất</t>
  </si>
  <si>
    <t xml:space="preserve">           </t>
  </si>
  <si>
    <t xml:space="preserve"> - Phải trả tiền thuê đất</t>
  </si>
  <si>
    <t>BẢNG CÂN ĐỐI KẾ TOÁN TỔNG HỢP</t>
  </si>
  <si>
    <t>Mẫu số B 01a-DN</t>
  </si>
  <si>
    <t>BÁO CÁO LƯU CHUYỂN TIỀN TỆ TỔNG HỢP</t>
  </si>
  <si>
    <t>THUYẾT MINH BÁO CÁO TÀI CHÍNH TỔNG HỢP</t>
  </si>
  <si>
    <t xml:space="preserve">      Mẫu số B09-DN</t>
  </si>
  <si>
    <t xml:space="preserve">  Mẫu số B 03a - DN</t>
  </si>
  <si>
    <t xml:space="preserve">         Mẫu số B 02a-DN</t>
  </si>
  <si>
    <t>BÁO CÁO KẾT QUẢ HOẠT ĐỘNG KINH DOANH TỔNG HỢP</t>
  </si>
  <si>
    <t xml:space="preserve"> - Nguyên tắc ghi nhận các khoản đầu tư chứng khoán ngắn hạn, đầu tư ngắn hạn và dài hạn khác: được ghi nhận theo giá gốc. Dự phòng giảm giá chứng khoán </t>
  </si>
  <si>
    <t>đầu tư ngắn hạn được lập khi giá trị thuần có thể thực hiện được của chứng khoán đầu tư ngắn hạn giảm xuống thấp hơn giá gốc</t>
  </si>
  <si>
    <t xml:space="preserve">  - Chi phí trả trước: </t>
  </si>
  <si>
    <t xml:space="preserve"> + Chi phí trả trước dài hạn: được thể hiện theo nguyên giá và được phân bổ theo phương pháp đường thẳng trong thời hạn trên 1 năm.</t>
  </si>
  <si>
    <t xml:space="preserve"> + Chi phí trả trước ngắn hạn được thể hiện theo nguyên giá và được phân bổ theo phương pháp đường thẳng trong thời hạn không quá 12 tháng.</t>
  </si>
  <si>
    <t>8. Nguyên tắc ghi nhận chi phí phải trả: được ghi nhận dựa trên các ước tính hợp lý về số tiền phải trả cho hàng hóa, dịch vụ đã sử dụng trong kỳ</t>
  </si>
  <si>
    <t xml:space="preserve">  - Nguyên tắc ghi nhận vốn đầu tư của chủ sở hữu, thặng dư vốn cổ phần, vốn khác của chủ sở hữu: </t>
  </si>
  <si>
    <t xml:space="preserve"> + Vốn đầu tư của chủ sở hữu được ghi nhận theo số vốn thực góp của chủ sở hữu.</t>
  </si>
  <si>
    <t xml:space="preserve"> + Thặng dư vốn cổ phần được ghi nhận theo số chênh lệch lớn hơn hoặc nhỏ hơn giữa giá thực tế phát hành và mệnh giá cổ phiếu phát hành lần đầu, phát hành</t>
  </si>
  <si>
    <t>bổ sung hoặc tái phát hành cổ phiếu ngân quỹ.</t>
  </si>
  <si>
    <t xml:space="preserve">          Trần Thiện Du                                                       Bùi Văn Thủy</t>
  </si>
  <si>
    <t xml:space="preserve"> Bùi Văn Thủy</t>
  </si>
  <si>
    <r>
      <t>A. TÀI SẢN NGẮN HẠN</t>
    </r>
    <r>
      <rPr>
        <sz val="10"/>
        <rFont val="Arial"/>
        <family val="2"/>
      </rPr>
      <t xml:space="preserve"> (100=110+120+130+140+150)</t>
    </r>
  </si>
  <si>
    <r>
      <t>A. NỢ PHẢI TRẢ</t>
    </r>
    <r>
      <rPr>
        <sz val="10"/>
        <rFont val="Arial"/>
        <family val="2"/>
      </rPr>
      <t xml:space="preserve"> (300= 310+330)</t>
    </r>
  </si>
  <si>
    <r>
      <t>B. VỐN CHỦ SỞ HỮU</t>
    </r>
    <r>
      <rPr>
        <sz val="10"/>
        <rFont val="Arial"/>
        <family val="2"/>
      </rPr>
      <t xml:space="preserve"> (400= 410+430)</t>
    </r>
  </si>
  <si>
    <t xml:space="preserve">          Trần Thiện Du                                                             Bùi Văn Thủy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</si>
</sst>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 &quot;#,##0;\-&quot; &quot;#,##0"/>
    <numFmt numFmtId="171" formatCode="&quot; &quot;#,##0;[Red]\-&quot; &quot;#,##0"/>
    <numFmt numFmtId="172" formatCode="&quot; &quot;#,##0.00;\-&quot; &quot;#,##0.00"/>
    <numFmt numFmtId="173" formatCode="&quot; &quot;#,##0.00;[Red]\-&quot; &quot;#,##0.00"/>
    <numFmt numFmtId="174" formatCode="_-&quot; &quot;* #,##0_-;\-&quot; &quot;* #,##0_-;_-&quot; &quot;* &quot;-&quot;_-;_-@_-"/>
    <numFmt numFmtId="175" formatCode="_-* #,##0_-;\-* #,##0_-;_-* &quot;-&quot;_-;_-@_-"/>
    <numFmt numFmtId="176" formatCode="_-&quot; &quot;* #,##0.00_-;\-&quot; &quot;* #,##0.00_-;_-&quot; &quot;* &quot;-&quot;??_-;_-@_-"/>
    <numFmt numFmtId="177" formatCode="_-* #,##0.00_-;\-* #,##0.00_-;_-* &quot;-&quot;??_-;_-@_-"/>
    <numFmt numFmtId="178" formatCode="_(* #,##0.0_);_(* \(#,##0.0\);_(* &quot;-&quot;??_);_(@_)"/>
    <numFmt numFmtId="179" formatCode="_(* #,##0_);_(* \(#,##0\);_(* &quot;-&quot;??_);_(@_)"/>
    <numFmt numFmtId="180" formatCode="\-"/>
    <numFmt numFmtId="181" formatCode="_(* #,##0.000_);_(* \(#,##0.000\);_(* &quot;-&quot;??_);_(@_)"/>
    <numFmt numFmtId="182" formatCode="_(* #,##0.0000_);_(* \(#,##0.0000\);_(* &quot;-&quot;??_);_(@_)"/>
    <numFmt numFmtId="183" formatCode="#,##0.0_);\(#,##0.0\)"/>
  </numFmts>
  <fonts count="33">
    <font>
      <sz val="10"/>
      <name val="vni-times"/>
      <family val="0"/>
    </font>
    <font>
      <b/>
      <sz val="12"/>
      <name val="Arial"/>
      <family val="2"/>
    </font>
    <font>
      <sz val="10"/>
      <name val="Arial"/>
      <family val="0"/>
    </font>
    <font>
      <b/>
      <sz val="9"/>
      <name val="Arial"/>
      <family val="2"/>
    </font>
    <font>
      <b/>
      <sz val="10"/>
      <name val="Arial"/>
      <family val="2"/>
    </font>
    <font>
      <sz val="9"/>
      <name val="Arial"/>
      <family val="2"/>
    </font>
    <font>
      <b/>
      <sz val="14"/>
      <name val="Arial"/>
      <family val="2"/>
    </font>
    <font>
      <sz val="8.5"/>
      <name val="Arial"/>
      <family val="2"/>
    </font>
    <font>
      <b/>
      <i/>
      <sz val="8.5"/>
      <name val="Arial"/>
      <family val="2"/>
    </font>
    <font>
      <i/>
      <sz val="8.5"/>
      <name val="Arial"/>
      <family val="2"/>
    </font>
    <font>
      <b/>
      <sz val="8.5"/>
      <name val="Arial"/>
      <family val="2"/>
    </font>
    <font>
      <b/>
      <sz val="8.5"/>
      <color indexed="8"/>
      <name val="Arial"/>
      <family val="2"/>
    </font>
    <font>
      <sz val="8.5"/>
      <color indexed="8"/>
      <name val="Arial"/>
      <family val="2"/>
    </font>
    <font>
      <sz val="10"/>
      <color indexed="8"/>
      <name val="Arial"/>
      <family val="2"/>
    </font>
    <font>
      <b/>
      <u val="single"/>
      <sz val="8.5"/>
      <color indexed="8"/>
      <name val="Arial"/>
      <family val="2"/>
    </font>
    <font>
      <b/>
      <sz val="9"/>
      <color indexed="8"/>
      <name val="Arial"/>
      <family val="2"/>
    </font>
    <font>
      <sz val="9"/>
      <color indexed="8"/>
      <name val="Arial"/>
      <family val="2"/>
    </font>
    <font>
      <b/>
      <u val="singleAccounting"/>
      <sz val="9"/>
      <color indexed="8"/>
      <name val="Arial"/>
      <family val="2"/>
    </font>
    <font>
      <b/>
      <sz val="10"/>
      <color indexed="8"/>
      <name val="Arial"/>
      <family val="2"/>
    </font>
    <font>
      <b/>
      <u val="singleAccounting"/>
      <sz val="8.5"/>
      <color indexed="8"/>
      <name val="Arial"/>
      <family val="2"/>
    </font>
    <font>
      <b/>
      <u val="single"/>
      <sz val="9"/>
      <color indexed="8"/>
      <name val="Arial"/>
      <family val="2"/>
    </font>
    <font>
      <u val="single"/>
      <sz val="9"/>
      <color indexed="8"/>
      <name val="Arial"/>
      <family val="2"/>
    </font>
    <font>
      <u val="single"/>
      <sz val="8.5"/>
      <color indexed="8"/>
      <name val="Arial"/>
      <family val="2"/>
    </font>
    <font>
      <i/>
      <sz val="9"/>
      <color indexed="8"/>
      <name val="Arial"/>
      <family val="2"/>
    </font>
    <font>
      <b/>
      <sz val="8"/>
      <name val="Arial"/>
      <family val="2"/>
    </font>
    <font>
      <sz val="8"/>
      <name val="Arial"/>
      <family val="2"/>
    </font>
    <font>
      <b/>
      <sz val="13"/>
      <name val="Arial"/>
      <family val="2"/>
    </font>
    <font>
      <b/>
      <i/>
      <sz val="10"/>
      <name val="Arial"/>
      <family val="2"/>
    </font>
    <font>
      <b/>
      <sz val="9.5"/>
      <name val="Arial"/>
      <family val="2"/>
    </font>
    <font>
      <i/>
      <sz val="10"/>
      <name val="Arial"/>
      <family val="2"/>
    </font>
    <font>
      <sz val="11"/>
      <name val="Arial"/>
      <family val="2"/>
    </font>
    <font>
      <sz val="11"/>
      <color indexed="10"/>
      <name val="Arial"/>
      <family val="2"/>
    </font>
    <font>
      <i/>
      <sz val="9"/>
      <name val="Arial"/>
      <family val="2"/>
    </font>
  </fonts>
  <fills count="3">
    <fill>
      <patternFill/>
    </fill>
    <fill>
      <patternFill patternType="gray125"/>
    </fill>
    <fill>
      <patternFill patternType="solid">
        <fgColor indexed="9"/>
        <bgColor indexed="64"/>
      </patternFill>
    </fill>
  </fills>
  <borders count="24">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color indexed="63"/>
      </top>
      <bottom style="hair"/>
    </border>
    <border>
      <left>
        <color indexed="63"/>
      </left>
      <right>
        <color indexed="63"/>
      </right>
      <top style="hair"/>
      <bottom style="thin"/>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299">
    <xf numFmtId="0" fontId="0" fillId="0" borderId="0" xfId="0" applyAlignment="1">
      <alignment/>
    </xf>
    <xf numFmtId="3" fontId="2" fillId="0" borderId="0" xfId="0" applyNumberFormat="1" applyFont="1" applyAlignment="1">
      <alignment/>
    </xf>
    <xf numFmtId="3" fontId="4" fillId="0" borderId="0" xfId="15" applyNumberFormat="1" applyFont="1" applyAlignment="1">
      <alignment/>
    </xf>
    <xf numFmtId="3" fontId="5" fillId="0" borderId="0" xfId="0" applyNumberFormat="1" applyFont="1" applyAlignment="1">
      <alignment/>
    </xf>
    <xf numFmtId="0" fontId="2" fillId="0" borderId="0" xfId="0" applyFont="1" applyAlignment="1">
      <alignment/>
    </xf>
    <xf numFmtId="0" fontId="3" fillId="0" borderId="0" xfId="0" applyFont="1" applyAlignment="1">
      <alignment horizontal="center"/>
    </xf>
    <xf numFmtId="37" fontId="2" fillId="0" borderId="0" xfId="0" applyNumberFormat="1" applyFont="1" applyAlignment="1">
      <alignment/>
    </xf>
    <xf numFmtId="0" fontId="4" fillId="0" borderId="0" xfId="0" applyFont="1" applyBorder="1" applyAlignment="1">
      <alignment/>
    </xf>
    <xf numFmtId="0" fontId="7" fillId="0" borderId="0" xfId="0" applyFont="1" applyBorder="1" applyAlignment="1">
      <alignment/>
    </xf>
    <xf numFmtId="179" fontId="7" fillId="0" borderId="0" xfId="15" applyNumberFormat="1" applyFont="1" applyBorder="1" applyAlignment="1">
      <alignment/>
    </xf>
    <xf numFmtId="0" fontId="8" fillId="0" borderId="0" xfId="0" applyFont="1" applyBorder="1" applyAlignment="1">
      <alignment horizontal="center"/>
    </xf>
    <xf numFmtId="0" fontId="9" fillId="0" borderId="0" xfId="0" applyFont="1" applyBorder="1" applyAlignment="1">
      <alignment horizontal="center"/>
    </xf>
    <xf numFmtId="0" fontId="7" fillId="0" borderId="0" xfId="0" applyFont="1" applyBorder="1" applyAlignment="1">
      <alignment horizontal="center"/>
    </xf>
    <xf numFmtId="0" fontId="10" fillId="0" borderId="0" xfId="0" applyFont="1" applyBorder="1" applyAlignment="1">
      <alignment/>
    </xf>
    <xf numFmtId="179" fontId="7" fillId="0" borderId="0" xfId="15" applyNumberFormat="1" applyFont="1" applyBorder="1" applyAlignment="1">
      <alignment horizontal="left"/>
    </xf>
    <xf numFmtId="0" fontId="11" fillId="2" borderId="0" xfId="0" applyFont="1" applyFill="1" applyBorder="1" applyAlignment="1">
      <alignment/>
    </xf>
    <xf numFmtId="0" fontId="12" fillId="2" borderId="0" xfId="0" applyFont="1" applyFill="1" applyBorder="1" applyAlignment="1">
      <alignment/>
    </xf>
    <xf numFmtId="179" fontId="12" fillId="2" borderId="0" xfId="15" applyNumberFormat="1" applyFont="1" applyFill="1" applyBorder="1" applyAlignment="1">
      <alignment/>
    </xf>
    <xf numFmtId="0" fontId="13" fillId="2" borderId="0" xfId="0" applyFont="1" applyFill="1" applyAlignment="1">
      <alignment/>
    </xf>
    <xf numFmtId="0" fontId="14" fillId="2" borderId="0" xfId="0" applyFont="1" applyFill="1" applyBorder="1" applyAlignment="1">
      <alignment/>
    </xf>
    <xf numFmtId="179" fontId="15" fillId="2" borderId="0" xfId="15" applyNumberFormat="1" applyFont="1" applyFill="1" applyBorder="1" applyAlignment="1">
      <alignment horizontal="center"/>
    </xf>
    <xf numFmtId="179" fontId="15" fillId="2" borderId="0" xfId="15" applyNumberFormat="1" applyFont="1" applyFill="1" applyBorder="1" applyAlignment="1" quotePrefix="1">
      <alignment horizontal="center"/>
    </xf>
    <xf numFmtId="179" fontId="16" fillId="2" borderId="0" xfId="15" applyNumberFormat="1" applyFont="1" applyFill="1" applyAlignment="1">
      <alignment/>
    </xf>
    <xf numFmtId="179" fontId="16" fillId="2" borderId="0" xfId="15" applyNumberFormat="1" applyFont="1" applyFill="1" applyBorder="1" applyAlignment="1">
      <alignment/>
    </xf>
    <xf numFmtId="0" fontId="11" fillId="2" borderId="0" xfId="0" applyFont="1" applyFill="1" applyBorder="1" applyAlignment="1">
      <alignment horizontal="center"/>
    </xf>
    <xf numFmtId="179" fontId="17" fillId="2" borderId="0" xfId="15" applyNumberFormat="1" applyFont="1" applyFill="1" applyBorder="1" applyAlignment="1">
      <alignment/>
    </xf>
    <xf numFmtId="179" fontId="12" fillId="2" borderId="0" xfId="15" applyNumberFormat="1" applyFont="1" applyFill="1" applyBorder="1" applyAlignment="1">
      <alignment horizontal="center"/>
    </xf>
    <xf numFmtId="14" fontId="12" fillId="2" borderId="0" xfId="15" applyNumberFormat="1" applyFont="1" applyFill="1" applyBorder="1" applyAlignment="1">
      <alignment horizontal="center"/>
    </xf>
    <xf numFmtId="179" fontId="12" fillId="2" borderId="0" xfId="0" applyNumberFormat="1" applyFont="1" applyFill="1" applyBorder="1" applyAlignment="1">
      <alignment/>
    </xf>
    <xf numFmtId="179" fontId="13" fillId="2" borderId="0" xfId="15" applyNumberFormat="1" applyFont="1" applyFill="1" applyAlignment="1">
      <alignment/>
    </xf>
    <xf numFmtId="179" fontId="16" fillId="0" borderId="0" xfId="15" applyNumberFormat="1" applyFont="1" applyFill="1" applyBorder="1" applyAlignment="1">
      <alignment/>
    </xf>
    <xf numFmtId="0" fontId="18" fillId="2" borderId="0" xfId="0" applyFont="1" applyFill="1" applyAlignment="1">
      <alignment/>
    </xf>
    <xf numFmtId="0" fontId="14" fillId="2" borderId="0" xfId="0" applyFont="1" applyFill="1" applyBorder="1" applyAlignment="1">
      <alignment/>
    </xf>
    <xf numFmtId="0" fontId="11" fillId="2" borderId="1" xfId="0" applyFont="1" applyFill="1" applyBorder="1" applyAlignment="1">
      <alignment horizontal="center" vertical="center" wrapText="1"/>
    </xf>
    <xf numFmtId="0" fontId="18" fillId="2" borderId="0" xfId="0" applyFont="1" applyFill="1" applyAlignment="1">
      <alignment horizontal="center" vertical="center"/>
    </xf>
    <xf numFmtId="0" fontId="11" fillId="2" borderId="2" xfId="0" applyFont="1" applyFill="1" applyBorder="1" applyAlignment="1">
      <alignment wrapText="1" shrinkToFit="1"/>
    </xf>
    <xf numFmtId="3" fontId="12" fillId="2" borderId="2" xfId="0" applyNumberFormat="1" applyFont="1" applyFill="1" applyBorder="1" applyAlignment="1">
      <alignment horizontal="right"/>
    </xf>
    <xf numFmtId="3" fontId="12" fillId="2" borderId="2" xfId="15" applyNumberFormat="1" applyFont="1" applyFill="1" applyBorder="1" applyAlignment="1">
      <alignment horizontal="right"/>
    </xf>
    <xf numFmtId="0" fontId="12" fillId="2" borderId="3" xfId="0" applyFont="1" applyFill="1" applyBorder="1" applyAlignment="1">
      <alignment wrapText="1" shrinkToFit="1"/>
    </xf>
    <xf numFmtId="3" fontId="12" fillId="2" borderId="3" xfId="15" applyNumberFormat="1" applyFont="1" applyFill="1" applyBorder="1" applyAlignment="1">
      <alignment horizontal="right"/>
    </xf>
    <xf numFmtId="3" fontId="12" fillId="2" borderId="3" xfId="0" applyNumberFormat="1" applyFont="1" applyFill="1" applyBorder="1" applyAlignment="1">
      <alignment horizontal="right"/>
    </xf>
    <xf numFmtId="0" fontId="11" fillId="2" borderId="3" xfId="0" applyFont="1" applyFill="1" applyBorder="1" applyAlignment="1">
      <alignment wrapText="1" shrinkToFit="1"/>
    </xf>
    <xf numFmtId="3" fontId="12" fillId="0" borderId="3" xfId="15" applyNumberFormat="1" applyFont="1" applyFill="1" applyBorder="1" applyAlignment="1">
      <alignment horizontal="right"/>
    </xf>
    <xf numFmtId="3" fontId="12" fillId="0" borderId="3" xfId="0" applyNumberFormat="1" applyFont="1" applyFill="1" applyBorder="1" applyAlignment="1">
      <alignment horizontal="right"/>
    </xf>
    <xf numFmtId="3" fontId="13" fillId="2" borderId="0" xfId="0" applyNumberFormat="1" applyFont="1" applyFill="1" applyAlignment="1">
      <alignment/>
    </xf>
    <xf numFmtId="0" fontId="12" fillId="2" borderId="3" xfId="0" applyFont="1" applyFill="1" applyBorder="1" applyAlignment="1">
      <alignment horizontal="left" wrapText="1" shrinkToFit="1"/>
    </xf>
    <xf numFmtId="0" fontId="12" fillId="2" borderId="3" xfId="0" applyFont="1" applyFill="1" applyBorder="1" applyAlignment="1">
      <alignment/>
    </xf>
    <xf numFmtId="0" fontId="12" fillId="2" borderId="4" xfId="0" applyFont="1" applyFill="1" applyBorder="1" applyAlignment="1">
      <alignment wrapText="1" shrinkToFit="1"/>
    </xf>
    <xf numFmtId="3" fontId="12" fillId="2" borderId="4" xfId="15" applyNumberFormat="1" applyFont="1" applyFill="1" applyBorder="1" applyAlignment="1">
      <alignment horizontal="right"/>
    </xf>
    <xf numFmtId="3" fontId="12" fillId="2" borderId="4" xfId="0" applyNumberFormat="1" applyFont="1" applyFill="1" applyBorder="1" applyAlignment="1">
      <alignment horizontal="right"/>
    </xf>
    <xf numFmtId="0" fontId="12" fillId="2" borderId="0" xfId="0" applyFont="1" applyFill="1" applyBorder="1" applyAlignment="1">
      <alignment horizontal="center"/>
    </xf>
    <xf numFmtId="0" fontId="12" fillId="2" borderId="1" xfId="0" applyFont="1" applyFill="1" applyBorder="1" applyAlignment="1">
      <alignment horizont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xf>
    <xf numFmtId="179" fontId="12" fillId="2" borderId="5" xfId="15" applyNumberFormat="1" applyFont="1" applyFill="1" applyBorder="1" applyAlignment="1">
      <alignment/>
    </xf>
    <xf numFmtId="179" fontId="12" fillId="2" borderId="6" xfId="15" applyNumberFormat="1" applyFont="1" applyFill="1" applyBorder="1" applyAlignment="1">
      <alignment/>
    </xf>
    <xf numFmtId="179" fontId="12" fillId="2" borderId="7" xfId="15" applyNumberFormat="1" applyFont="1" applyFill="1" applyBorder="1" applyAlignment="1">
      <alignment/>
    </xf>
    <xf numFmtId="179" fontId="12" fillId="2" borderId="8" xfId="15" applyNumberFormat="1" applyFont="1" applyFill="1" applyBorder="1" applyAlignment="1">
      <alignment/>
    </xf>
    <xf numFmtId="179" fontId="12" fillId="2" borderId="9" xfId="15" applyNumberFormat="1" applyFont="1" applyFill="1" applyBorder="1" applyAlignment="1">
      <alignment/>
    </xf>
    <xf numFmtId="0" fontId="12" fillId="2" borderId="0" xfId="0" applyFont="1" applyFill="1" applyBorder="1" applyAlignment="1">
      <alignment/>
    </xf>
    <xf numFmtId="0" fontId="11" fillId="2" borderId="0" xfId="0" applyFont="1" applyFill="1" applyBorder="1" applyAlignment="1">
      <alignment/>
    </xf>
    <xf numFmtId="0" fontId="11" fillId="2" borderId="10" xfId="0" applyFont="1" applyFill="1" applyBorder="1" applyAlignment="1">
      <alignment wrapText="1" shrinkToFit="1"/>
    </xf>
    <xf numFmtId="0" fontId="12" fillId="2" borderId="10" xfId="0" applyFont="1" applyFill="1" applyBorder="1" applyAlignment="1">
      <alignment/>
    </xf>
    <xf numFmtId="3" fontId="12" fillId="2" borderId="10" xfId="0" applyNumberFormat="1" applyFont="1" applyFill="1" applyBorder="1" applyAlignment="1">
      <alignment horizontal="right"/>
    </xf>
    <xf numFmtId="179" fontId="12" fillId="2" borderId="10" xfId="15" applyNumberFormat="1" applyFont="1" applyFill="1" applyBorder="1" applyAlignment="1">
      <alignment/>
    </xf>
    <xf numFmtId="179" fontId="12" fillId="2" borderId="3" xfId="15" applyNumberFormat="1" applyFont="1" applyFill="1" applyBorder="1" applyAlignment="1">
      <alignment/>
    </xf>
    <xf numFmtId="0" fontId="12" fillId="2" borderId="4" xfId="0" applyFont="1" applyFill="1" applyBorder="1" applyAlignment="1">
      <alignment/>
    </xf>
    <xf numFmtId="179" fontId="12" fillId="2" borderId="4" xfId="15" applyNumberFormat="1" applyFont="1" applyFill="1" applyBorder="1" applyAlignment="1">
      <alignment/>
    </xf>
    <xf numFmtId="179" fontId="12" fillId="2" borderId="0" xfId="15" applyNumberFormat="1" applyFont="1" applyFill="1" applyBorder="1" applyAlignment="1" quotePrefix="1">
      <alignment horizontal="center"/>
    </xf>
    <xf numFmtId="0" fontId="12" fillId="2" borderId="0" xfId="0" applyFont="1" applyFill="1" applyBorder="1" applyAlignment="1">
      <alignment horizontal="right"/>
    </xf>
    <xf numFmtId="179" fontId="12" fillId="2" borderId="0" xfId="15" applyNumberFormat="1" applyFont="1" applyFill="1" applyBorder="1" applyAlignment="1">
      <alignment horizontal="right"/>
    </xf>
    <xf numFmtId="0" fontId="11" fillId="2" borderId="11" xfId="0" applyFont="1" applyFill="1" applyBorder="1" applyAlignment="1">
      <alignment horizontal="center"/>
    </xf>
    <xf numFmtId="0" fontId="11" fillId="2" borderId="1" xfId="0" applyFont="1" applyFill="1" applyBorder="1" applyAlignment="1">
      <alignment horizontal="center"/>
    </xf>
    <xf numFmtId="0" fontId="11" fillId="2" borderId="12" xfId="0" applyFont="1" applyFill="1" applyBorder="1" applyAlignment="1">
      <alignment horizontal="center"/>
    </xf>
    <xf numFmtId="0" fontId="12" fillId="2" borderId="13" xfId="0" applyFont="1" applyFill="1" applyBorder="1" applyAlignment="1">
      <alignment horizontal="left"/>
    </xf>
    <xf numFmtId="0" fontId="12" fillId="2" borderId="10" xfId="0" applyFont="1" applyFill="1" applyBorder="1" applyAlignment="1">
      <alignment horizontal="center"/>
    </xf>
    <xf numFmtId="0" fontId="12" fillId="2" borderId="14" xfId="0" applyFont="1" applyFill="1" applyBorder="1" applyAlignment="1">
      <alignment horizontal="center"/>
    </xf>
    <xf numFmtId="0" fontId="12" fillId="2" borderId="13" xfId="0" applyFont="1" applyFill="1" applyBorder="1" applyAlignment="1">
      <alignment horizontal="center"/>
    </xf>
    <xf numFmtId="0" fontId="12" fillId="2" borderId="8" xfId="0" applyFont="1" applyFill="1" applyBorder="1" applyAlignment="1">
      <alignment horizontal="center"/>
    </xf>
    <xf numFmtId="0" fontId="12" fillId="2" borderId="15" xfId="0" applyFont="1" applyFill="1" applyBorder="1" applyAlignment="1">
      <alignment horizontal="left"/>
    </xf>
    <xf numFmtId="0" fontId="12" fillId="2" borderId="3" xfId="0" applyFont="1" applyFill="1" applyBorder="1" applyAlignment="1">
      <alignment horizontal="center"/>
    </xf>
    <xf numFmtId="0" fontId="12" fillId="2" borderId="7" xfId="0" applyFont="1" applyFill="1" applyBorder="1" applyAlignment="1">
      <alignment horizontal="center"/>
    </xf>
    <xf numFmtId="0" fontId="12" fillId="2" borderId="15" xfId="0" applyFont="1" applyFill="1" applyBorder="1" applyAlignment="1">
      <alignment horizontal="center"/>
    </xf>
    <xf numFmtId="0" fontId="12" fillId="2" borderId="16" xfId="0" applyFont="1" applyFill="1" applyBorder="1" applyAlignment="1">
      <alignment horizontal="center"/>
    </xf>
    <xf numFmtId="0" fontId="12" fillId="2" borderId="17" xfId="0" applyFont="1" applyFill="1" applyBorder="1" applyAlignment="1">
      <alignment horizontal="left"/>
    </xf>
    <xf numFmtId="0" fontId="12" fillId="2" borderId="4" xfId="0" applyFont="1" applyFill="1" applyBorder="1" applyAlignment="1">
      <alignment horizontal="center"/>
    </xf>
    <xf numFmtId="0" fontId="12" fillId="2" borderId="9" xfId="0" applyFont="1" applyFill="1" applyBorder="1" applyAlignment="1">
      <alignment horizontal="center"/>
    </xf>
    <xf numFmtId="0" fontId="12" fillId="2" borderId="17" xfId="0" applyFont="1" applyFill="1" applyBorder="1" applyAlignment="1">
      <alignment horizontal="center"/>
    </xf>
    <xf numFmtId="0" fontId="12" fillId="2" borderId="18" xfId="0" applyFont="1" applyFill="1" applyBorder="1" applyAlignment="1">
      <alignment horizontal="center"/>
    </xf>
    <xf numFmtId="179" fontId="16" fillId="2" borderId="0" xfId="15" applyNumberFormat="1" applyFont="1" applyFill="1" applyBorder="1" applyAlignment="1">
      <alignment horizontal="center"/>
    </xf>
    <xf numFmtId="0" fontId="14" fillId="0" borderId="0" xfId="0" applyFont="1" applyFill="1" applyBorder="1" applyAlignment="1">
      <alignment/>
    </xf>
    <xf numFmtId="179" fontId="19" fillId="2" borderId="0" xfId="15" applyNumberFormat="1" applyFont="1" applyFill="1" applyBorder="1" applyAlignment="1">
      <alignment/>
    </xf>
    <xf numFmtId="3" fontId="16" fillId="2" borderId="0" xfId="15" applyNumberFormat="1" applyFont="1" applyFill="1" applyBorder="1" applyAlignment="1">
      <alignment horizontal="right"/>
    </xf>
    <xf numFmtId="3" fontId="12" fillId="2" borderId="0" xfId="15" applyNumberFormat="1" applyFont="1" applyFill="1" applyBorder="1" applyAlignment="1">
      <alignment horizontal="right"/>
    </xf>
    <xf numFmtId="3" fontId="17" fillId="2" borderId="0" xfId="15" applyNumberFormat="1" applyFont="1" applyFill="1" applyBorder="1" applyAlignment="1">
      <alignment horizontal="right"/>
    </xf>
    <xf numFmtId="0" fontId="20" fillId="2" borderId="0" xfId="0" applyFont="1" applyFill="1" applyBorder="1" applyAlignment="1">
      <alignment/>
    </xf>
    <xf numFmtId="0" fontId="16" fillId="2" borderId="0" xfId="0" applyFont="1" applyFill="1" applyBorder="1" applyAlignment="1">
      <alignment/>
    </xf>
    <xf numFmtId="0" fontId="21" fillId="2" borderId="0" xfId="0" applyFont="1" applyFill="1" applyBorder="1" applyAlignment="1">
      <alignment/>
    </xf>
    <xf numFmtId="3" fontId="15" fillId="2" borderId="0" xfId="15" applyNumberFormat="1" applyFont="1" applyFill="1" applyBorder="1" applyAlignment="1">
      <alignment horizontal="right"/>
    </xf>
    <xf numFmtId="3" fontId="4" fillId="0" borderId="0" xfId="19" applyNumberFormat="1" applyFont="1" applyAlignment="1">
      <alignment horizontal="center"/>
      <protection/>
    </xf>
    <xf numFmtId="0" fontId="4" fillId="0" borderId="0" xfId="19" applyFont="1" applyAlignment="1">
      <alignment horizontal="center"/>
      <protection/>
    </xf>
    <xf numFmtId="0" fontId="16" fillId="2" borderId="0" xfId="0" applyFont="1" applyFill="1" applyAlignment="1">
      <alignment/>
    </xf>
    <xf numFmtId="0" fontId="15" fillId="2" borderId="0" xfId="0" applyFont="1" applyFill="1" applyBorder="1" applyAlignment="1">
      <alignment horizontal="center"/>
    </xf>
    <xf numFmtId="0" fontId="12" fillId="2" borderId="1" xfId="0" applyFont="1" applyFill="1" applyBorder="1" applyAlignment="1">
      <alignment/>
    </xf>
    <xf numFmtId="0" fontId="13" fillId="2" borderId="1" xfId="0" applyFont="1" applyFill="1" applyBorder="1" applyAlignment="1">
      <alignment/>
    </xf>
    <xf numFmtId="179" fontId="12" fillId="2" borderId="1" xfId="15" applyNumberFormat="1" applyFont="1" applyFill="1" applyBorder="1" applyAlignment="1">
      <alignment horizontal="center"/>
    </xf>
    <xf numFmtId="179" fontId="12" fillId="2" borderId="1" xfId="15" applyNumberFormat="1" applyFont="1" applyFill="1" applyBorder="1" applyAlignment="1">
      <alignment horizontal="right"/>
    </xf>
    <xf numFmtId="0" fontId="22" fillId="0" borderId="0" xfId="0" applyFont="1" applyFill="1" applyBorder="1" applyAlignment="1">
      <alignment/>
    </xf>
    <xf numFmtId="0" fontId="14" fillId="2" borderId="1" xfId="0" applyFont="1" applyFill="1" applyBorder="1" applyAlignment="1">
      <alignment horizontal="center" vertical="center"/>
    </xf>
    <xf numFmtId="179" fontId="11" fillId="2" borderId="1" xfId="15" applyNumberFormat="1" applyFont="1" applyFill="1" applyBorder="1" applyAlignment="1">
      <alignment horizontal="center" vertical="center" wrapText="1"/>
    </xf>
    <xf numFmtId="0" fontId="12" fillId="2" borderId="1" xfId="0" applyFont="1" applyFill="1" applyBorder="1" applyAlignment="1">
      <alignment horizontal="center"/>
    </xf>
    <xf numFmtId="49" fontId="12" fillId="2" borderId="1" xfId="15" applyNumberFormat="1" applyFont="1" applyFill="1" applyBorder="1" applyAlignment="1">
      <alignment horizontal="center"/>
    </xf>
    <xf numFmtId="0" fontId="11" fillId="2" borderId="19" xfId="0" applyFont="1" applyFill="1" applyBorder="1" applyAlignment="1">
      <alignment/>
    </xf>
    <xf numFmtId="3" fontId="16" fillId="2" borderId="19" xfId="15" applyNumberFormat="1" applyFont="1" applyFill="1" applyBorder="1" applyAlignment="1">
      <alignment/>
    </xf>
    <xf numFmtId="3" fontId="16" fillId="2" borderId="20" xfId="15" applyNumberFormat="1" applyFont="1" applyFill="1" applyBorder="1" applyAlignment="1">
      <alignment/>
    </xf>
    <xf numFmtId="0" fontId="12" fillId="2" borderId="19" xfId="0" applyFont="1" applyFill="1" applyBorder="1" applyAlignment="1">
      <alignment/>
    </xf>
    <xf numFmtId="0" fontId="11" fillId="2" borderId="21" xfId="0" applyFont="1" applyFill="1" applyBorder="1" applyAlignment="1">
      <alignment/>
    </xf>
    <xf numFmtId="3" fontId="16" fillId="2" borderId="21" xfId="15" applyNumberFormat="1" applyFont="1" applyFill="1" applyBorder="1" applyAlignment="1">
      <alignment/>
    </xf>
    <xf numFmtId="179" fontId="16" fillId="2" borderId="0" xfId="15" applyNumberFormat="1" applyFont="1" applyFill="1" applyBorder="1" applyAlignment="1">
      <alignment horizontal="right"/>
    </xf>
    <xf numFmtId="0" fontId="12" fillId="2" borderId="0" xfId="0" applyFont="1" applyFill="1" applyBorder="1" applyAlignment="1">
      <alignment horizontal="left"/>
    </xf>
    <xf numFmtId="179" fontId="12" fillId="2" borderId="0" xfId="15" applyNumberFormat="1" applyFont="1" applyFill="1" applyAlignment="1">
      <alignment/>
    </xf>
    <xf numFmtId="3" fontId="11" fillId="2" borderId="0" xfId="15" applyNumberFormat="1" applyFont="1" applyFill="1" applyBorder="1" applyAlignment="1">
      <alignment horizontal="right"/>
    </xf>
    <xf numFmtId="3" fontId="12" fillId="0" borderId="0" xfId="15" applyNumberFormat="1" applyFont="1" applyFill="1" applyBorder="1" applyAlignment="1">
      <alignment horizontal="right"/>
    </xf>
    <xf numFmtId="3" fontId="15" fillId="2" borderId="0" xfId="15" applyNumberFormat="1" applyFont="1" applyFill="1" applyBorder="1" applyAlignment="1">
      <alignment/>
    </xf>
    <xf numFmtId="3" fontId="16" fillId="2" borderId="0" xfId="15" applyNumberFormat="1" applyFont="1" applyFill="1" applyBorder="1" applyAlignment="1">
      <alignment/>
    </xf>
    <xf numFmtId="0" fontId="14" fillId="2" borderId="0" xfId="0" applyFont="1" applyFill="1" applyBorder="1" applyAlignment="1">
      <alignment horizontal="left"/>
    </xf>
    <xf numFmtId="179" fontId="11" fillId="2" borderId="0" xfId="15" applyNumberFormat="1" applyFont="1" applyFill="1" applyBorder="1" applyAlignment="1">
      <alignment/>
    </xf>
    <xf numFmtId="179" fontId="15" fillId="0" borderId="0" xfId="15" applyNumberFormat="1" applyFont="1" applyFill="1" applyBorder="1" applyAlignment="1">
      <alignment horizontal="center"/>
    </xf>
    <xf numFmtId="43" fontId="16" fillId="2" borderId="0" xfId="15" applyFont="1" applyFill="1" applyBorder="1" applyAlignment="1">
      <alignment/>
    </xf>
    <xf numFmtId="0" fontId="15" fillId="2" borderId="0" xfId="0" applyFont="1" applyFill="1" applyAlignment="1">
      <alignment horizontal="left"/>
    </xf>
    <xf numFmtId="0" fontId="23" fillId="2" borderId="0" xfId="0" applyFont="1" applyFill="1" applyBorder="1" applyAlignment="1">
      <alignment horizontal="center"/>
    </xf>
    <xf numFmtId="179" fontId="23" fillId="2" borderId="0" xfId="15" applyNumberFormat="1" applyFont="1" applyFill="1" applyBorder="1" applyAlignment="1">
      <alignment horizontal="center"/>
    </xf>
    <xf numFmtId="0" fontId="15" fillId="2" borderId="0" xfId="0" applyFont="1" applyFill="1" applyBorder="1" applyAlignment="1">
      <alignment/>
    </xf>
    <xf numFmtId="0" fontId="15" fillId="2" borderId="0" xfId="0" applyFont="1" applyFill="1" applyAlignment="1">
      <alignment/>
    </xf>
    <xf numFmtId="0" fontId="15" fillId="2" borderId="0" xfId="0" applyFont="1" applyFill="1" applyAlignment="1">
      <alignment/>
    </xf>
    <xf numFmtId="0" fontId="24" fillId="0" borderId="0" xfId="0" applyFont="1" applyAlignment="1">
      <alignment horizontal="left"/>
    </xf>
    <xf numFmtId="0" fontId="25" fillId="0" borderId="0" xfId="0" applyFont="1" applyAlignment="1">
      <alignment/>
    </xf>
    <xf numFmtId="0" fontId="2" fillId="0" borderId="0" xfId="0" applyFont="1" applyAlignment="1">
      <alignment horizontal="center"/>
    </xf>
    <xf numFmtId="0" fontId="4" fillId="0" borderId="22" xfId="0" applyFont="1" applyBorder="1" applyAlignment="1">
      <alignment horizontal="center"/>
    </xf>
    <xf numFmtId="179" fontId="4" fillId="0" borderId="22" xfId="15" applyNumberFormat="1" applyFont="1" applyBorder="1" applyAlignment="1">
      <alignment horizontal="right"/>
    </xf>
    <xf numFmtId="0" fontId="4" fillId="0" borderId="1" xfId="0" applyFont="1" applyBorder="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179" fontId="4" fillId="0" borderId="1" xfId="15" applyNumberFormat="1" applyFont="1" applyBorder="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xf>
    <xf numFmtId="0" fontId="2" fillId="0" borderId="2" xfId="0" applyFont="1" applyBorder="1" applyAlignment="1">
      <alignment/>
    </xf>
    <xf numFmtId="3" fontId="25" fillId="0" borderId="0" xfId="19" applyNumberFormat="1" applyFont="1" applyAlignment="1">
      <alignment horizontal="center"/>
      <protection/>
    </xf>
    <xf numFmtId="179" fontId="2" fillId="0" borderId="2" xfId="15" applyNumberFormat="1" applyFont="1" applyBorder="1" applyAlignment="1">
      <alignment horizontal="right"/>
    </xf>
    <xf numFmtId="0" fontId="2" fillId="0" borderId="3" xfId="0" applyFont="1" applyBorder="1" applyAlignment="1">
      <alignment/>
    </xf>
    <xf numFmtId="49" fontId="2" fillId="0" borderId="3" xfId="0" applyNumberFormat="1" applyFont="1" applyBorder="1" applyAlignment="1">
      <alignment horizontal="center"/>
    </xf>
    <xf numFmtId="0" fontId="2" fillId="0" borderId="3" xfId="0" applyFont="1" applyBorder="1" applyAlignment="1">
      <alignment horizontal="center"/>
    </xf>
    <xf numFmtId="179" fontId="2" fillId="0" borderId="3" xfId="15" applyNumberFormat="1" applyFont="1" applyBorder="1" applyAlignment="1">
      <alignment/>
    </xf>
    <xf numFmtId="0" fontId="4" fillId="0" borderId="3" xfId="0" applyFont="1" applyBorder="1" applyAlignment="1">
      <alignment horizontal="center"/>
    </xf>
    <xf numFmtId="179" fontId="4" fillId="0" borderId="3" xfId="15" applyNumberFormat="1"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4" xfId="0" applyFont="1" applyBorder="1" applyAlignment="1">
      <alignment horizontal="center"/>
    </xf>
    <xf numFmtId="0" fontId="2" fillId="0" borderId="4" xfId="0" applyFont="1" applyBorder="1" applyAlignment="1">
      <alignment horizontal="center"/>
    </xf>
    <xf numFmtId="179" fontId="4" fillId="0" borderId="4" xfId="15" applyNumberFormat="1" applyFont="1" applyBorder="1" applyAlignment="1">
      <alignment/>
    </xf>
    <xf numFmtId="179" fontId="2" fillId="0" borderId="0" xfId="15" applyNumberFormat="1" applyFont="1" applyAlignment="1">
      <alignment/>
    </xf>
    <xf numFmtId="0" fontId="4" fillId="0" borderId="0" xfId="0" applyFont="1" applyAlignment="1">
      <alignment/>
    </xf>
    <xf numFmtId="179" fontId="4" fillId="0" borderId="0" xfId="0" applyNumberFormat="1" applyFont="1" applyAlignment="1">
      <alignment horizontal="center"/>
    </xf>
    <xf numFmtId="179" fontId="4" fillId="0" borderId="0" xfId="15" applyNumberFormat="1" applyFont="1" applyAlignment="1">
      <alignment horizontal="center"/>
    </xf>
    <xf numFmtId="179" fontId="2" fillId="0" borderId="0" xfId="15" applyNumberFormat="1" applyFont="1" applyAlignment="1">
      <alignment/>
    </xf>
    <xf numFmtId="0" fontId="3" fillId="0" borderId="0" xfId="19" applyFont="1" applyAlignment="1">
      <alignment horizontal="center"/>
      <protection/>
    </xf>
    <xf numFmtId="0" fontId="5" fillId="0" borderId="0" xfId="19" applyFont="1">
      <alignment/>
      <protection/>
    </xf>
    <xf numFmtId="3" fontId="5" fillId="0" borderId="0" xfId="19" applyNumberFormat="1" applyFont="1" applyAlignment="1">
      <alignment horizontal="right"/>
      <protection/>
    </xf>
    <xf numFmtId="3" fontId="3" fillId="0" borderId="0" xfId="19" applyNumberFormat="1" applyFont="1" applyAlignment="1">
      <alignment horizontal="center"/>
      <protection/>
    </xf>
    <xf numFmtId="179" fontId="5" fillId="0" borderId="0" xfId="15" applyNumberFormat="1" applyFont="1" applyAlignment="1">
      <alignment/>
    </xf>
    <xf numFmtId="0" fontId="5" fillId="0" borderId="0" xfId="0" applyFont="1" applyAlignment="1">
      <alignment/>
    </xf>
    <xf numFmtId="37" fontId="5" fillId="0" borderId="0" xfId="19" applyNumberFormat="1" applyFont="1" applyAlignment="1">
      <alignment horizontal="center"/>
      <protection/>
    </xf>
    <xf numFmtId="3" fontId="5" fillId="0" borderId="0" xfId="19" applyNumberFormat="1" applyFont="1" applyAlignment="1">
      <alignment horizontal="center"/>
      <protection/>
    </xf>
    <xf numFmtId="0" fontId="5" fillId="0" borderId="0" xfId="19" applyFont="1" applyAlignment="1">
      <alignment horizontal="center"/>
      <protection/>
    </xf>
    <xf numFmtId="3" fontId="24" fillId="0" borderId="0" xfId="15" applyNumberFormat="1" applyFont="1" applyAlignment="1">
      <alignment/>
    </xf>
    <xf numFmtId="3" fontId="3" fillId="0" borderId="0" xfId="15" applyNumberFormat="1" applyFont="1" applyAlignment="1">
      <alignment/>
    </xf>
    <xf numFmtId="3" fontId="5" fillId="0" borderId="0" xfId="19" applyNumberFormat="1" applyFont="1">
      <alignment/>
      <protection/>
    </xf>
    <xf numFmtId="3" fontId="4" fillId="0" borderId="0" xfId="19" applyNumberFormat="1" applyFont="1" applyAlignment="1">
      <alignment horizontal="right"/>
      <protection/>
    </xf>
    <xf numFmtId="3" fontId="28" fillId="0" borderId="20" xfId="19" applyNumberFormat="1" applyFont="1" applyBorder="1" applyAlignment="1">
      <alignment horizontal="center" vertical="center"/>
      <protection/>
    </xf>
    <xf numFmtId="0" fontId="3" fillId="0" borderId="1" xfId="19" applyFont="1" applyBorder="1" applyAlignment="1">
      <alignment horizontal="center"/>
      <protection/>
    </xf>
    <xf numFmtId="3" fontId="3" fillId="0" borderId="1" xfId="19" applyNumberFormat="1" applyFont="1" applyBorder="1" applyAlignment="1">
      <alignment horizontal="center"/>
      <protection/>
    </xf>
    <xf numFmtId="3" fontId="3" fillId="0" borderId="1" xfId="15" applyNumberFormat="1" applyFont="1" applyBorder="1" applyAlignment="1">
      <alignment horizontal="center"/>
    </xf>
    <xf numFmtId="179" fontId="3" fillId="0" borderId="0" xfId="15" applyNumberFormat="1" applyFont="1" applyAlignment="1">
      <alignment horizontal="center"/>
    </xf>
    <xf numFmtId="49" fontId="4" fillId="0" borderId="2" xfId="19" applyNumberFormat="1" applyFont="1" applyBorder="1" applyAlignment="1">
      <alignment horizontal="center"/>
      <protection/>
    </xf>
    <xf numFmtId="0" fontId="2" fillId="0" borderId="2" xfId="19" applyFont="1" applyBorder="1" applyAlignment="1">
      <alignment horizontal="center"/>
      <protection/>
    </xf>
    <xf numFmtId="3" fontId="2" fillId="0" borderId="2" xfId="19" applyNumberFormat="1" applyFont="1" applyBorder="1" applyAlignment="1">
      <alignment horizontal="right"/>
      <protection/>
    </xf>
    <xf numFmtId="3" fontId="2" fillId="0" borderId="2" xfId="19" applyNumberFormat="1" applyFont="1" applyBorder="1">
      <alignment/>
      <protection/>
    </xf>
    <xf numFmtId="179" fontId="3" fillId="0" borderId="0" xfId="15" applyNumberFormat="1" applyFont="1" applyAlignment="1">
      <alignment/>
    </xf>
    <xf numFmtId="0" fontId="3" fillId="0" borderId="0" xfId="0" applyFont="1" applyAlignment="1">
      <alignment/>
    </xf>
    <xf numFmtId="49" fontId="4" fillId="0" borderId="3" xfId="19" applyNumberFormat="1" applyFont="1" applyBorder="1" applyAlignment="1">
      <alignment horizontal="center"/>
      <protection/>
    </xf>
    <xf numFmtId="0" fontId="2" fillId="0" borderId="3" xfId="19" applyFont="1" applyBorder="1" applyAlignment="1">
      <alignment horizontal="center"/>
      <protection/>
    </xf>
    <xf numFmtId="3" fontId="2" fillId="0" borderId="3" xfId="19" applyNumberFormat="1" applyFont="1" applyBorder="1" applyAlignment="1">
      <alignment horizontal="right"/>
      <protection/>
    </xf>
    <xf numFmtId="3" fontId="2" fillId="0" borderId="3" xfId="19" applyNumberFormat="1" applyFont="1" applyBorder="1">
      <alignment/>
      <protection/>
    </xf>
    <xf numFmtId="0" fontId="3" fillId="0" borderId="3" xfId="19" applyFont="1" applyBorder="1">
      <alignment/>
      <protection/>
    </xf>
    <xf numFmtId="3" fontId="4" fillId="0" borderId="3" xfId="19" applyNumberFormat="1" applyFont="1" applyBorder="1" applyAlignment="1">
      <alignment horizontal="right"/>
      <protection/>
    </xf>
    <xf numFmtId="49" fontId="2" fillId="0" borderId="3" xfId="19" applyNumberFormat="1" applyFont="1" applyBorder="1" applyAlignment="1">
      <alignment horizontal="center"/>
      <protection/>
    </xf>
    <xf numFmtId="3" fontId="4" fillId="0" borderId="3" xfId="15" applyNumberFormat="1" applyFont="1" applyBorder="1" applyAlignment="1">
      <alignment horizontal="right"/>
    </xf>
    <xf numFmtId="3" fontId="4" fillId="0" borderId="3" xfId="19" applyNumberFormat="1" applyFont="1" applyBorder="1">
      <alignment/>
      <protection/>
    </xf>
    <xf numFmtId="49" fontId="29" fillId="0" borderId="3" xfId="19" applyNumberFormat="1" applyFont="1" applyBorder="1" applyAlignment="1">
      <alignment horizontal="center"/>
      <protection/>
    </xf>
    <xf numFmtId="0" fontId="29" fillId="0" borderId="3" xfId="19" applyFont="1" applyBorder="1" applyAlignment="1">
      <alignment horizontal="center"/>
      <protection/>
    </xf>
    <xf numFmtId="3" fontId="29" fillId="0" borderId="3" xfId="19" applyNumberFormat="1" applyFont="1" applyBorder="1" applyAlignment="1">
      <alignment horizontal="right"/>
      <protection/>
    </xf>
    <xf numFmtId="3" fontId="29" fillId="0" borderId="3" xfId="19" applyNumberFormat="1" applyFont="1" applyBorder="1">
      <alignment/>
      <protection/>
    </xf>
    <xf numFmtId="43" fontId="3" fillId="0" borderId="3" xfId="15" applyFont="1" applyBorder="1" applyAlignment="1">
      <alignment/>
    </xf>
    <xf numFmtId="43" fontId="4" fillId="0" borderId="3" xfId="15" applyFont="1" applyBorder="1" applyAlignment="1">
      <alignment/>
    </xf>
    <xf numFmtId="43" fontId="4" fillId="0" borderId="3" xfId="15" applyFont="1" applyBorder="1" applyAlignment="1">
      <alignment horizontal="right"/>
    </xf>
    <xf numFmtId="0" fontId="2" fillId="0" borderId="4" xfId="19" applyFont="1" applyBorder="1">
      <alignment/>
      <protection/>
    </xf>
    <xf numFmtId="0" fontId="2" fillId="0" borderId="4" xfId="19" applyFont="1" applyBorder="1" applyAlignment="1">
      <alignment horizontal="center"/>
      <protection/>
    </xf>
    <xf numFmtId="3" fontId="2" fillId="0" borderId="4" xfId="19" applyNumberFormat="1" applyFont="1" applyBorder="1" applyAlignment="1">
      <alignment horizontal="right"/>
      <protection/>
    </xf>
    <xf numFmtId="3" fontId="2" fillId="0" borderId="4" xfId="15" applyNumberFormat="1" applyFont="1" applyBorder="1" applyAlignment="1">
      <alignment horizontal="right"/>
    </xf>
    <xf numFmtId="0" fontId="2" fillId="0" borderId="0" xfId="19" applyFont="1">
      <alignment/>
      <protection/>
    </xf>
    <xf numFmtId="3" fontId="2" fillId="0" borderId="0" xfId="19" applyNumberFormat="1" applyFont="1" applyAlignment="1">
      <alignment horizontal="right"/>
      <protection/>
    </xf>
    <xf numFmtId="3" fontId="2" fillId="0" borderId="0" xfId="19" applyNumberFormat="1" applyFont="1" applyAlignment="1">
      <alignment horizontal="center"/>
      <protection/>
    </xf>
    <xf numFmtId="0" fontId="30" fillId="0" borderId="0" xfId="0" applyFont="1" applyAlignment="1">
      <alignment/>
    </xf>
    <xf numFmtId="0" fontId="4" fillId="0" borderId="0" xfId="19" applyFont="1">
      <alignment/>
      <protection/>
    </xf>
    <xf numFmtId="3" fontId="4" fillId="0" borderId="0" xfId="19" applyNumberFormat="1" applyFont="1">
      <alignment/>
      <protection/>
    </xf>
    <xf numFmtId="43" fontId="4" fillId="0" borderId="0" xfId="15" applyFont="1" applyAlignment="1">
      <alignment/>
    </xf>
    <xf numFmtId="43" fontId="2" fillId="0" borderId="0" xfId="15" applyFont="1" applyAlignment="1">
      <alignment/>
    </xf>
    <xf numFmtId="0" fontId="4" fillId="0" borderId="0" xfId="19" applyFont="1" applyAlignment="1">
      <alignment horizontal="left"/>
      <protection/>
    </xf>
    <xf numFmtId="3" fontId="2" fillId="0" borderId="0" xfId="19" applyNumberFormat="1" applyFont="1">
      <alignment/>
      <protection/>
    </xf>
    <xf numFmtId="3" fontId="2" fillId="0" borderId="0" xfId="0" applyNumberFormat="1" applyFont="1" applyAlignment="1">
      <alignment horizontal="right"/>
    </xf>
    <xf numFmtId="3" fontId="5" fillId="0" borderId="0" xfId="0" applyNumberFormat="1" applyFont="1" applyAlignment="1">
      <alignment horizontal="right"/>
    </xf>
    <xf numFmtId="0" fontId="4" fillId="0" borderId="0" xfId="0" applyFont="1" applyAlignment="1">
      <alignment horizontal="left"/>
    </xf>
    <xf numFmtId="37" fontId="29" fillId="0" borderId="0" xfId="0" applyNumberFormat="1" applyFont="1" applyAlignment="1">
      <alignment horizont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30" fillId="0" borderId="1" xfId="0" applyFont="1" applyBorder="1" applyAlignment="1">
      <alignment horizontal="center"/>
    </xf>
    <xf numFmtId="37" fontId="30" fillId="0" borderId="1" xfId="0" applyNumberFormat="1" applyFont="1" applyBorder="1" applyAlignment="1">
      <alignment horizontal="center"/>
    </xf>
    <xf numFmtId="0" fontId="4" fillId="0" borderId="2" xfId="0" applyFont="1" applyBorder="1" applyAlignment="1">
      <alignment horizontal="center"/>
    </xf>
    <xf numFmtId="0" fontId="2" fillId="0" borderId="2" xfId="0" applyFont="1" applyBorder="1" applyAlignment="1">
      <alignment horizontal="center"/>
    </xf>
    <xf numFmtId="37" fontId="4" fillId="0" borderId="2" xfId="0" applyNumberFormat="1" applyFont="1" applyBorder="1" applyAlignment="1">
      <alignment/>
    </xf>
    <xf numFmtId="37" fontId="4" fillId="0" borderId="3" xfId="0" applyNumberFormat="1" applyFont="1" applyBorder="1" applyAlignment="1">
      <alignment/>
    </xf>
    <xf numFmtId="37" fontId="2" fillId="0" borderId="3" xfId="0" applyNumberFormat="1" applyFont="1" applyBorder="1" applyAlignment="1">
      <alignment/>
    </xf>
    <xf numFmtId="37" fontId="29" fillId="0" borderId="3" xfId="0" applyNumberFormat="1" applyFont="1" applyBorder="1" applyAlignment="1">
      <alignment/>
    </xf>
    <xf numFmtId="0" fontId="2" fillId="0" borderId="4" xfId="0" applyFont="1" applyBorder="1" applyAlignment="1">
      <alignment/>
    </xf>
    <xf numFmtId="37" fontId="2" fillId="0" borderId="4" xfId="0" applyNumberFormat="1" applyFont="1" applyBorder="1" applyAlignment="1">
      <alignment/>
    </xf>
    <xf numFmtId="0" fontId="2" fillId="0" borderId="1" xfId="0" applyFont="1" applyBorder="1" applyAlignment="1">
      <alignment horizontal="center"/>
    </xf>
    <xf numFmtId="37" fontId="2" fillId="0" borderId="1" xfId="0" applyNumberFormat="1" applyFont="1" applyBorder="1" applyAlignment="1">
      <alignment horizontal="center"/>
    </xf>
    <xf numFmtId="0" fontId="2" fillId="0" borderId="1" xfId="0" applyFont="1" applyBorder="1" applyAlignment="1">
      <alignment/>
    </xf>
    <xf numFmtId="37" fontId="2" fillId="0" borderId="21" xfId="0" applyNumberFormat="1" applyFont="1" applyBorder="1" applyAlignment="1">
      <alignment/>
    </xf>
    <xf numFmtId="0" fontId="4" fillId="0" borderId="10" xfId="0" applyFont="1" applyBorder="1" applyAlignment="1">
      <alignment/>
    </xf>
    <xf numFmtId="0" fontId="4" fillId="0" borderId="10" xfId="0" applyFont="1" applyBorder="1" applyAlignment="1">
      <alignment horizontal="center"/>
    </xf>
    <xf numFmtId="0" fontId="2" fillId="0" borderId="10" xfId="0" applyFont="1" applyBorder="1" applyAlignment="1">
      <alignment horizontal="center"/>
    </xf>
    <xf numFmtId="37" fontId="2" fillId="0" borderId="16" xfId="0" applyNumberFormat="1" applyFont="1" applyBorder="1" applyAlignment="1">
      <alignment/>
    </xf>
    <xf numFmtId="37" fontId="4" fillId="0" borderId="1" xfId="0" applyNumberFormat="1" applyFont="1" applyBorder="1" applyAlignment="1">
      <alignment/>
    </xf>
    <xf numFmtId="179" fontId="31" fillId="0" borderId="0" xfId="15" applyNumberFormat="1" applyFont="1" applyAlignment="1">
      <alignment/>
    </xf>
    <xf numFmtId="37" fontId="30" fillId="0" borderId="0" xfId="0" applyNumberFormat="1" applyFont="1" applyAlignment="1">
      <alignment/>
    </xf>
    <xf numFmtId="0" fontId="3" fillId="0" borderId="2" xfId="19" applyFont="1" applyBorder="1">
      <alignment/>
      <protection/>
    </xf>
    <xf numFmtId="0" fontId="5" fillId="0" borderId="3" xfId="19" applyFont="1" applyBorder="1">
      <alignment/>
      <protection/>
    </xf>
    <xf numFmtId="0" fontId="32" fillId="0" borderId="3" xfId="19" applyFont="1" applyBorder="1">
      <alignment/>
      <protection/>
    </xf>
    <xf numFmtId="3" fontId="16" fillId="2" borderId="0" xfId="0" applyNumberFormat="1" applyFont="1" applyFill="1" applyAlignment="1">
      <alignment/>
    </xf>
    <xf numFmtId="0" fontId="28" fillId="0" borderId="19" xfId="19" applyFont="1" applyBorder="1" applyAlignment="1">
      <alignment horizontal="center" vertical="center"/>
      <protection/>
    </xf>
    <xf numFmtId="0" fontId="28" fillId="0" borderId="20" xfId="19" applyFont="1" applyBorder="1" applyAlignment="1">
      <alignment vertical="center" wrapText="1"/>
      <protection/>
    </xf>
    <xf numFmtId="0" fontId="28" fillId="0" borderId="21" xfId="19" applyFont="1" applyBorder="1" applyAlignment="1">
      <alignment vertical="center"/>
      <protection/>
    </xf>
    <xf numFmtId="0" fontId="24" fillId="0" borderId="20" xfId="19" applyFont="1" applyBorder="1" applyAlignment="1">
      <alignment horizontal="center" vertical="center" wrapText="1"/>
      <protection/>
    </xf>
    <xf numFmtId="0" fontId="4" fillId="0" borderId="0" xfId="0" applyFont="1" applyAlignment="1">
      <alignment horizontal="center"/>
    </xf>
    <xf numFmtId="37" fontId="4" fillId="0" borderId="22" xfId="0" applyNumberFormat="1" applyFont="1" applyBorder="1" applyAlignment="1">
      <alignment horizontal="right"/>
    </xf>
    <xf numFmtId="37" fontId="27" fillId="0" borderId="0" xfId="0" applyNumberFormat="1" applyFont="1" applyAlignment="1">
      <alignment horizontal="center"/>
    </xf>
    <xf numFmtId="0" fontId="26" fillId="0" borderId="0" xfId="0" applyFont="1" applyAlignment="1">
      <alignment horizontal="center"/>
    </xf>
    <xf numFmtId="37" fontId="2" fillId="0" borderId="0" xfId="0" applyNumberFormat="1" applyFont="1" applyAlignment="1">
      <alignment horizontal="center"/>
    </xf>
    <xf numFmtId="0" fontId="4" fillId="0" borderId="0" xfId="0" applyFont="1" applyAlignment="1">
      <alignment horizontal="left"/>
    </xf>
    <xf numFmtId="37" fontId="4" fillId="0" borderId="0" xfId="0" applyNumberFormat="1" applyFont="1" applyAlignment="1">
      <alignment horizontal="center"/>
    </xf>
    <xf numFmtId="3" fontId="4" fillId="0" borderId="0" xfId="19" applyNumberFormat="1" applyFont="1" applyAlignment="1">
      <alignment horizontal="center"/>
      <protection/>
    </xf>
    <xf numFmtId="0" fontId="4" fillId="0" borderId="0" xfId="19" applyFont="1" applyAlignment="1">
      <alignment horizontal="center"/>
      <protection/>
    </xf>
    <xf numFmtId="0" fontId="28" fillId="0" borderId="20" xfId="19" applyFont="1" applyBorder="1" applyAlignment="1">
      <alignment horizontal="center" vertical="center"/>
      <protection/>
    </xf>
    <xf numFmtId="0" fontId="24" fillId="0" borderId="19" xfId="19" applyFont="1" applyBorder="1" applyAlignment="1">
      <alignment horizontal="center" vertical="center"/>
      <protection/>
    </xf>
    <xf numFmtId="3" fontId="28" fillId="0" borderId="11" xfId="19" applyNumberFormat="1" applyFont="1" applyBorder="1" applyAlignment="1">
      <alignment horizontal="center" vertical="center"/>
      <protection/>
    </xf>
    <xf numFmtId="3" fontId="28" fillId="0" borderId="23" xfId="19" applyNumberFormat="1" applyFont="1" applyBorder="1" applyAlignment="1">
      <alignment horizontal="center" vertical="center"/>
      <protection/>
    </xf>
    <xf numFmtId="3" fontId="28" fillId="0" borderId="1" xfId="19" applyNumberFormat="1" applyFont="1" applyBorder="1" applyAlignment="1">
      <alignment horizontal="center" vertical="center" wrapText="1"/>
      <protection/>
    </xf>
    <xf numFmtId="3" fontId="28" fillId="0" borderId="1" xfId="19" applyNumberFormat="1" applyFont="1" applyBorder="1" applyAlignment="1">
      <alignment horizontal="center" vertical="center"/>
      <protection/>
    </xf>
    <xf numFmtId="3" fontId="24" fillId="0" borderId="0" xfId="19" applyNumberFormat="1" applyFont="1" applyAlignment="1">
      <alignment horizontal="center"/>
      <protection/>
    </xf>
    <xf numFmtId="3" fontId="25" fillId="0" borderId="0" xfId="19" applyNumberFormat="1" applyFont="1" applyAlignment="1">
      <alignment horizontal="center"/>
      <protection/>
    </xf>
    <xf numFmtId="0" fontId="26" fillId="0" borderId="0" xfId="19" applyFont="1" applyAlignment="1">
      <alignment horizontal="center"/>
      <protection/>
    </xf>
    <xf numFmtId="0" fontId="3" fillId="0" borderId="0" xfId="0" applyFont="1" applyAlignment="1">
      <alignment horizontal="center"/>
    </xf>
    <xf numFmtId="37"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27" fillId="0" borderId="0" xfId="0" applyFont="1" applyAlignment="1">
      <alignment horizontal="center"/>
    </xf>
    <xf numFmtId="0" fontId="4" fillId="0" borderId="0" xfId="0" applyFont="1" applyBorder="1" applyAlignment="1">
      <alignment horizont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21" xfId="0" applyFont="1" applyBorder="1" applyAlignment="1">
      <alignment horizontal="center" vertical="center"/>
    </xf>
    <xf numFmtId="0" fontId="4" fillId="0" borderId="1" xfId="0" applyFont="1" applyBorder="1" applyAlignment="1">
      <alignment horizontal="center" vertical="center" wrapText="1"/>
    </xf>
    <xf numFmtId="0" fontId="6" fillId="0" borderId="0" xfId="0" applyFont="1" applyBorder="1" applyAlignment="1">
      <alignment horizontal="center"/>
    </xf>
    <xf numFmtId="0" fontId="1" fillId="0" borderId="0" xfId="0" applyFont="1" applyBorder="1" applyAlignment="1">
      <alignment horizontal="center"/>
    </xf>
    <xf numFmtId="0" fontId="14" fillId="2" borderId="0" xfId="0" applyFont="1" applyFill="1" applyBorder="1" applyAlignment="1">
      <alignment/>
    </xf>
    <xf numFmtId="0" fontId="12" fillId="2" borderId="0" xfId="0" applyFont="1" applyFill="1" applyBorder="1" applyAlignment="1">
      <alignment horizontal="left" wrapText="1" shrinkToFit="1"/>
    </xf>
    <xf numFmtId="0" fontId="15" fillId="2" borderId="0" xfId="0" applyFont="1" applyFill="1" applyBorder="1" applyAlignment="1">
      <alignment horizontal="center"/>
    </xf>
    <xf numFmtId="0" fontId="18" fillId="2" borderId="1" xfId="0" applyFont="1" applyFill="1" applyBorder="1" applyAlignment="1">
      <alignment horizontal="center"/>
    </xf>
    <xf numFmtId="179" fontId="12" fillId="2" borderId="0" xfId="15" applyNumberFormat="1" applyFont="1" applyFill="1" applyBorder="1" applyAlignment="1">
      <alignment horizontal="center"/>
    </xf>
    <xf numFmtId="179" fontId="12" fillId="2" borderId="0" xfId="15" applyNumberFormat="1" applyFont="1" applyFill="1" applyBorder="1" applyAlignment="1" quotePrefix="1">
      <alignment horizontal="center"/>
    </xf>
    <xf numFmtId="0" fontId="12" fillId="2" borderId="0" xfId="0" applyFont="1" applyFill="1" applyBorder="1" applyAlignment="1">
      <alignment horizontal="left" wrapText="1"/>
    </xf>
    <xf numFmtId="0" fontId="11" fillId="2" borderId="11" xfId="0" applyFont="1" applyFill="1" applyBorder="1" applyAlignment="1">
      <alignment horizontal="center"/>
    </xf>
    <xf numFmtId="0" fontId="11" fillId="2" borderId="23" xfId="0" applyFont="1" applyFill="1" applyBorder="1" applyAlignment="1">
      <alignment horizontal="center"/>
    </xf>
    <xf numFmtId="0" fontId="11" fillId="2" borderId="1" xfId="0" applyFont="1" applyFill="1" applyBorder="1" applyAlignment="1">
      <alignment horizontal="center"/>
    </xf>
    <xf numFmtId="0" fontId="18" fillId="2" borderId="1" xfId="0" applyFont="1" applyFill="1" applyBorder="1" applyAlignment="1">
      <alignment/>
    </xf>
    <xf numFmtId="0" fontId="15" fillId="2" borderId="0" xfId="0" applyFont="1" applyFill="1" applyAlignment="1">
      <alignment horizontal="center"/>
    </xf>
  </cellXfs>
  <cellStyles count="7">
    <cellStyle name="Normal" xfId="0"/>
    <cellStyle name="Comma" xfId="15"/>
    <cellStyle name="Comma [0]" xfId="16"/>
    <cellStyle name="Currency" xfId="17"/>
    <cellStyle name="Currency [0]" xfId="18"/>
    <cellStyle name="Normal_kqkd"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09"/>
  <sheetViews>
    <sheetView workbookViewId="0" topLeftCell="A67">
      <selection activeCell="H102" sqref="H102"/>
    </sheetView>
  </sheetViews>
  <sheetFormatPr defaultColWidth="9.00390625" defaultRowHeight="12.75"/>
  <cols>
    <col min="1" max="1" width="50.75390625" style="213" customWidth="1"/>
    <col min="2" max="2" width="9.25390625" style="213" customWidth="1"/>
    <col min="3" max="3" width="9.75390625" style="213" customWidth="1"/>
    <col min="4" max="4" width="18.75390625" style="246" customWidth="1"/>
    <col min="5" max="5" width="19.125" style="246" customWidth="1"/>
    <col min="6" max="6" width="9.125" style="213" customWidth="1"/>
    <col min="7" max="7" width="12.00390625" style="213" bestFit="1" customWidth="1"/>
    <col min="8" max="16384" width="9.125" style="213" customWidth="1"/>
  </cols>
  <sheetData>
    <row r="1" spans="1:5" ht="14.25">
      <c r="A1" s="222" t="s">
        <v>353</v>
      </c>
      <c r="C1" s="145"/>
      <c r="D1" s="255" t="s">
        <v>664</v>
      </c>
      <c r="E1" s="255"/>
    </row>
    <row r="2" spans="1:5" ht="14.25">
      <c r="A2" s="222" t="s">
        <v>355</v>
      </c>
      <c r="C2" s="223"/>
      <c r="D2" s="257" t="s">
        <v>356</v>
      </c>
      <c r="E2" s="257"/>
    </row>
    <row r="3" spans="3:5" ht="14.25">
      <c r="C3" s="223"/>
      <c r="D3" s="257" t="s">
        <v>357</v>
      </c>
      <c r="E3" s="257"/>
    </row>
    <row r="4" spans="1:5" ht="16.5">
      <c r="A4" s="258" t="s">
        <v>663</v>
      </c>
      <c r="B4" s="258"/>
      <c r="C4" s="258"/>
      <c r="D4" s="258"/>
      <c r="E4" s="258"/>
    </row>
    <row r="5" spans="1:5" ht="14.25">
      <c r="A5" s="255" t="s">
        <v>629</v>
      </c>
      <c r="B5" s="255"/>
      <c r="C5" s="255"/>
      <c r="D5" s="255"/>
      <c r="E5" s="255"/>
    </row>
    <row r="6" spans="1:5" ht="14.25">
      <c r="A6" s="255" t="s">
        <v>631</v>
      </c>
      <c r="B6" s="255"/>
      <c r="C6" s="255"/>
      <c r="D6" s="255"/>
      <c r="E6" s="255"/>
    </row>
    <row r="7" spans="4:5" ht="14.25">
      <c r="D7" s="256" t="s">
        <v>510</v>
      </c>
      <c r="E7" s="256"/>
    </row>
    <row r="8" spans="1:5" ht="25.5">
      <c r="A8" s="224" t="s">
        <v>522</v>
      </c>
      <c r="B8" s="224" t="s">
        <v>523</v>
      </c>
      <c r="C8" s="225" t="s">
        <v>524</v>
      </c>
      <c r="D8" s="224" t="s">
        <v>525</v>
      </c>
      <c r="E8" s="224" t="s">
        <v>526</v>
      </c>
    </row>
    <row r="9" spans="1:5" ht="14.25">
      <c r="A9" s="226">
        <v>1</v>
      </c>
      <c r="B9" s="226">
        <v>2</v>
      </c>
      <c r="C9" s="226">
        <v>3</v>
      </c>
      <c r="D9" s="227">
        <v>4</v>
      </c>
      <c r="E9" s="227">
        <v>5</v>
      </c>
    </row>
    <row r="10" spans="1:5" s="4" customFormat="1" ht="12.75">
      <c r="A10" s="146" t="s">
        <v>683</v>
      </c>
      <c r="B10" s="228">
        <v>100</v>
      </c>
      <c r="C10" s="229"/>
      <c r="D10" s="230">
        <f>D11+D14+D17+D24+D27</f>
        <v>334156976611</v>
      </c>
      <c r="E10" s="230">
        <f>E11+E14+E17+E24+E27</f>
        <v>340952073560</v>
      </c>
    </row>
    <row r="11" spans="1:5" s="4" customFormat="1" ht="12.75">
      <c r="A11" s="150" t="s">
        <v>601</v>
      </c>
      <c r="B11" s="154">
        <v>110</v>
      </c>
      <c r="C11" s="152"/>
      <c r="D11" s="231">
        <f>SUM(D12:D13)</f>
        <v>14850540561</v>
      </c>
      <c r="E11" s="231">
        <f>SUM(E12:E13)</f>
        <v>6708816060</v>
      </c>
    </row>
    <row r="12" spans="1:5" s="4" customFormat="1" ht="12.75">
      <c r="A12" s="150" t="s">
        <v>358</v>
      </c>
      <c r="B12" s="152">
        <v>111</v>
      </c>
      <c r="C12" s="152" t="s">
        <v>359</v>
      </c>
      <c r="D12" s="232">
        <f>812706511+11252208320+2785625730</f>
        <v>14850540561</v>
      </c>
      <c r="E12" s="232">
        <v>6708816060</v>
      </c>
    </row>
    <row r="13" spans="1:5" s="4" customFormat="1" ht="12.75">
      <c r="A13" s="150" t="s">
        <v>360</v>
      </c>
      <c r="B13" s="152">
        <v>112</v>
      </c>
      <c r="C13" s="152"/>
      <c r="D13" s="232"/>
      <c r="E13" s="232"/>
    </row>
    <row r="14" spans="1:5" s="4" customFormat="1" ht="12.75">
      <c r="A14" s="156" t="s">
        <v>602</v>
      </c>
      <c r="B14" s="154">
        <v>120</v>
      </c>
      <c r="C14" s="152" t="s">
        <v>361</v>
      </c>
      <c r="D14" s="231"/>
      <c r="E14" s="232"/>
    </row>
    <row r="15" spans="1:5" s="4" customFormat="1" ht="12.75">
      <c r="A15" s="150" t="s">
        <v>362</v>
      </c>
      <c r="B15" s="152">
        <v>121</v>
      </c>
      <c r="C15" s="152"/>
      <c r="D15" s="232"/>
      <c r="E15" s="232"/>
    </row>
    <row r="16" spans="1:5" s="4" customFormat="1" ht="12.75">
      <c r="A16" s="150" t="s">
        <v>363</v>
      </c>
      <c r="B16" s="152">
        <v>129</v>
      </c>
      <c r="C16" s="152"/>
      <c r="D16" s="232"/>
      <c r="E16" s="232" t="s">
        <v>364</v>
      </c>
    </row>
    <row r="17" spans="1:5" s="4" customFormat="1" ht="12.75">
      <c r="A17" s="156" t="s">
        <v>603</v>
      </c>
      <c r="B17" s="154">
        <v>130</v>
      </c>
      <c r="C17" s="152"/>
      <c r="D17" s="231">
        <f>SUM(D18:D23)</f>
        <v>262698255501</v>
      </c>
      <c r="E17" s="231">
        <f>SUM(E18:E23)</f>
        <v>255961624089</v>
      </c>
    </row>
    <row r="18" spans="1:5" s="4" customFormat="1" ht="12.75">
      <c r="A18" s="150" t="s">
        <v>527</v>
      </c>
      <c r="B18" s="152">
        <v>131</v>
      </c>
      <c r="C18" s="152"/>
      <c r="D18" s="232">
        <f>231025027151+2345011452+35175644054-11343089004</f>
        <v>257202593653</v>
      </c>
      <c r="E18" s="232">
        <v>244816839951</v>
      </c>
    </row>
    <row r="19" spans="1:5" s="4" customFormat="1" ht="12.75">
      <c r="A19" s="150" t="s">
        <v>528</v>
      </c>
      <c r="B19" s="152">
        <v>132</v>
      </c>
      <c r="C19" s="152"/>
      <c r="D19" s="232">
        <f>319337262+763456170</f>
        <v>1082793432</v>
      </c>
      <c r="E19" s="232">
        <v>6512680553</v>
      </c>
    </row>
    <row r="20" spans="1:5" s="4" customFormat="1" ht="12.75">
      <c r="A20" s="150" t="s">
        <v>529</v>
      </c>
      <c r="B20" s="152">
        <v>133</v>
      </c>
      <c r="C20" s="152"/>
      <c r="D20" s="232"/>
      <c r="E20" s="232">
        <v>174975407</v>
      </c>
    </row>
    <row r="21" spans="1:5" s="4" customFormat="1" ht="12.75">
      <c r="A21" s="150" t="s">
        <v>530</v>
      </c>
      <c r="B21" s="152">
        <v>134</v>
      </c>
      <c r="C21" s="152"/>
      <c r="D21" s="232"/>
      <c r="E21" s="232"/>
    </row>
    <row r="22" spans="1:5" s="4" customFormat="1" ht="12.75">
      <c r="A22" s="150" t="s">
        <v>531</v>
      </c>
      <c r="B22" s="152">
        <v>135</v>
      </c>
      <c r="C22" s="152" t="s">
        <v>365</v>
      </c>
      <c r="D22" s="232">
        <v>4412868416</v>
      </c>
      <c r="E22" s="232">
        <v>4457128178</v>
      </c>
    </row>
    <row r="23" spans="1:5" s="4" customFormat="1" ht="12.75">
      <c r="A23" s="150" t="s">
        <v>532</v>
      </c>
      <c r="B23" s="152">
        <v>139</v>
      </c>
      <c r="C23" s="152"/>
      <c r="D23" s="232"/>
      <c r="E23" s="232"/>
    </row>
    <row r="24" spans="1:5" s="4" customFormat="1" ht="12.75">
      <c r="A24" s="156" t="s">
        <v>604</v>
      </c>
      <c r="B24" s="154">
        <v>140</v>
      </c>
      <c r="C24" s="152"/>
      <c r="D24" s="231">
        <f>SUM(D25:D26)</f>
        <v>53702673670</v>
      </c>
      <c r="E24" s="231">
        <f>E25</f>
        <v>74817766709</v>
      </c>
    </row>
    <row r="25" spans="1:5" s="4" customFormat="1" ht="12.75">
      <c r="A25" s="150" t="s">
        <v>366</v>
      </c>
      <c r="B25" s="152">
        <v>141</v>
      </c>
      <c r="C25" s="152" t="s">
        <v>367</v>
      </c>
      <c r="D25" s="232">
        <f>24450892478+1329338954+1467065152+274962394+51561168+2100000+478700349+8686225018+16701788157+260040000</f>
        <v>53702673670</v>
      </c>
      <c r="E25" s="232">
        <v>74817766709</v>
      </c>
    </row>
    <row r="26" spans="1:5" s="4" customFormat="1" ht="12.75">
      <c r="A26" s="150" t="s">
        <v>368</v>
      </c>
      <c r="B26" s="152">
        <v>149</v>
      </c>
      <c r="C26" s="152"/>
      <c r="D26" s="232"/>
      <c r="E26" s="232"/>
    </row>
    <row r="27" spans="1:5" s="4" customFormat="1" ht="12.75">
      <c r="A27" s="156" t="s">
        <v>369</v>
      </c>
      <c r="B27" s="154">
        <v>150</v>
      </c>
      <c r="C27" s="152"/>
      <c r="D27" s="231">
        <f>SUM(D28:D31)</f>
        <v>2905506879</v>
      </c>
      <c r="E27" s="231">
        <f>SUM(E28:E31)</f>
        <v>3463866702</v>
      </c>
    </row>
    <row r="28" spans="1:5" s="4" customFormat="1" ht="12.75">
      <c r="A28" s="150" t="s">
        <v>370</v>
      </c>
      <c r="B28" s="152">
        <v>151</v>
      </c>
      <c r="C28" s="152"/>
      <c r="D28" s="232">
        <f>427571618+1598243020+59585226</f>
        <v>2085399864</v>
      </c>
      <c r="E28" s="232">
        <v>331640003</v>
      </c>
    </row>
    <row r="29" spans="1:5" s="4" customFormat="1" ht="12.75">
      <c r="A29" s="150" t="s">
        <v>371</v>
      </c>
      <c r="B29" s="152">
        <v>152</v>
      </c>
      <c r="C29" s="152"/>
      <c r="D29" s="232">
        <f>36382850+442471839</f>
        <v>478854689</v>
      </c>
      <c r="E29" s="232">
        <v>2945952619</v>
      </c>
    </row>
    <row r="30" spans="1:5" s="4" customFormat="1" ht="12.75">
      <c r="A30" s="150" t="s">
        <v>533</v>
      </c>
      <c r="B30" s="152">
        <v>154</v>
      </c>
      <c r="C30" s="152" t="s">
        <v>372</v>
      </c>
      <c r="D30" s="232"/>
      <c r="E30" s="232"/>
    </row>
    <row r="31" spans="1:5" s="4" customFormat="1" ht="12.75">
      <c r="A31" s="150" t="s">
        <v>373</v>
      </c>
      <c r="B31" s="152">
        <v>158</v>
      </c>
      <c r="C31" s="152"/>
      <c r="D31" s="232">
        <f>300452326+40800000</f>
        <v>341252326</v>
      </c>
      <c r="E31" s="232">
        <v>186274080</v>
      </c>
    </row>
    <row r="32" spans="1:5" s="4" customFormat="1" ht="12.75">
      <c r="A32" s="156" t="s">
        <v>374</v>
      </c>
      <c r="B32" s="154">
        <v>200</v>
      </c>
      <c r="C32" s="152"/>
      <c r="D32" s="231">
        <f>D39+D53+D58</f>
        <v>165474743146</v>
      </c>
      <c r="E32" s="231">
        <f>E39+E53+E58</f>
        <v>161124608336</v>
      </c>
    </row>
    <row r="33" spans="1:5" s="4" customFormat="1" ht="12.75">
      <c r="A33" s="156" t="s">
        <v>605</v>
      </c>
      <c r="B33" s="154">
        <v>210</v>
      </c>
      <c r="C33" s="152"/>
      <c r="D33" s="232"/>
      <c r="E33" s="232"/>
    </row>
    <row r="34" spans="1:5" s="4" customFormat="1" ht="12.75">
      <c r="A34" s="150" t="s">
        <v>534</v>
      </c>
      <c r="B34" s="152">
        <v>211</v>
      </c>
      <c r="C34" s="152"/>
      <c r="D34" s="232"/>
      <c r="E34" s="232"/>
    </row>
    <row r="35" spans="1:5" s="4" customFormat="1" ht="12.75">
      <c r="A35" s="150" t="s">
        <v>375</v>
      </c>
      <c r="B35" s="152">
        <v>212</v>
      </c>
      <c r="C35" s="152"/>
      <c r="D35" s="232"/>
      <c r="E35" s="232"/>
    </row>
    <row r="36" spans="1:5" s="4" customFormat="1" ht="12.75">
      <c r="A36" s="150" t="s">
        <v>535</v>
      </c>
      <c r="B36" s="152">
        <v>213</v>
      </c>
      <c r="C36" s="152" t="s">
        <v>376</v>
      </c>
      <c r="D36" s="232"/>
      <c r="E36" s="232" t="s">
        <v>364</v>
      </c>
    </row>
    <row r="37" spans="1:5" s="4" customFormat="1" ht="12.75">
      <c r="A37" s="150" t="s">
        <v>536</v>
      </c>
      <c r="B37" s="152">
        <v>218</v>
      </c>
      <c r="C37" s="152" t="s">
        <v>377</v>
      </c>
      <c r="D37" s="232"/>
      <c r="E37" s="232" t="s">
        <v>364</v>
      </c>
    </row>
    <row r="38" spans="1:5" s="4" customFormat="1" ht="12.75">
      <c r="A38" s="150" t="s">
        <v>537</v>
      </c>
      <c r="B38" s="152">
        <v>219</v>
      </c>
      <c r="C38" s="152"/>
      <c r="D38" s="232"/>
      <c r="E38" s="232"/>
    </row>
    <row r="39" spans="1:5" s="4" customFormat="1" ht="12.75">
      <c r="A39" s="156" t="s">
        <v>378</v>
      </c>
      <c r="B39" s="154">
        <v>220</v>
      </c>
      <c r="C39" s="152"/>
      <c r="D39" s="231">
        <f>D40+D43+D46+D49</f>
        <v>130209924696</v>
      </c>
      <c r="E39" s="231">
        <f>E40+E43+E46+E49</f>
        <v>126308411382</v>
      </c>
    </row>
    <row r="40" spans="1:5" s="4" customFormat="1" ht="12.75">
      <c r="A40" s="150" t="s">
        <v>379</v>
      </c>
      <c r="B40" s="152">
        <v>221</v>
      </c>
      <c r="C40" s="152" t="s">
        <v>380</v>
      </c>
      <c r="D40" s="232">
        <f>D41+D42</f>
        <v>40467548520</v>
      </c>
      <c r="E40" s="232">
        <f>E41+E42</f>
        <v>37915161378</v>
      </c>
    </row>
    <row r="41" spans="1:5" s="4" customFormat="1" ht="12.75">
      <c r="A41" s="150" t="s">
        <v>381</v>
      </c>
      <c r="B41" s="152">
        <v>222</v>
      </c>
      <c r="C41" s="152"/>
      <c r="D41" s="233">
        <f>13839237890+54641750610+5687100318+728039095+15207302795+80929215+2929292</f>
        <v>90187289215</v>
      </c>
      <c r="E41" s="233">
        <v>85261485670</v>
      </c>
    </row>
    <row r="42" spans="1:5" s="4" customFormat="1" ht="12.75">
      <c r="A42" s="150" t="s">
        <v>382</v>
      </c>
      <c r="B42" s="152">
        <v>223</v>
      </c>
      <c r="C42" s="152"/>
      <c r="D42" s="233">
        <f>-49428011018-207871170-80929215-2929292</f>
        <v>-49719740695</v>
      </c>
      <c r="E42" s="233">
        <v>-47346324292</v>
      </c>
    </row>
    <row r="43" spans="1:5" s="4" customFormat="1" ht="12.75">
      <c r="A43" s="150" t="s">
        <v>383</v>
      </c>
      <c r="B43" s="152">
        <v>224</v>
      </c>
      <c r="C43" s="152" t="s">
        <v>384</v>
      </c>
      <c r="D43" s="232">
        <f>D44+D45</f>
        <v>18192725030</v>
      </c>
      <c r="E43" s="232">
        <f>E44+E45</f>
        <v>18873405633</v>
      </c>
    </row>
    <row r="44" spans="1:5" s="4" customFormat="1" ht="12.75">
      <c r="A44" s="150" t="s">
        <v>381</v>
      </c>
      <c r="B44" s="152">
        <v>225</v>
      </c>
      <c r="C44" s="152"/>
      <c r="D44" s="233">
        <v>27156533135</v>
      </c>
      <c r="E44" s="233">
        <v>27156533135</v>
      </c>
    </row>
    <row r="45" spans="1:5" s="4" customFormat="1" ht="12.75">
      <c r="A45" s="150" t="s">
        <v>382</v>
      </c>
      <c r="B45" s="152">
        <v>226</v>
      </c>
      <c r="C45" s="152"/>
      <c r="D45" s="233">
        <v>-8963808105</v>
      </c>
      <c r="E45" s="233">
        <v>-8283127502</v>
      </c>
    </row>
    <row r="46" spans="1:5" s="4" customFormat="1" ht="12.75">
      <c r="A46" s="150" t="s">
        <v>385</v>
      </c>
      <c r="B46" s="152">
        <v>227</v>
      </c>
      <c r="C46" s="152" t="s">
        <v>386</v>
      </c>
      <c r="D46" s="232">
        <f>D47+D48</f>
        <v>66472303555</v>
      </c>
      <c r="E46" s="232">
        <f>E47+E48</f>
        <v>66520302445</v>
      </c>
    </row>
    <row r="47" spans="1:5" s="4" customFormat="1" ht="12.75">
      <c r="A47" s="150" t="s">
        <v>381</v>
      </c>
      <c r="B47" s="152">
        <v>228</v>
      </c>
      <c r="C47" s="152"/>
      <c r="D47" s="233">
        <f>111782723+66474708362+15709920</f>
        <v>66602201005</v>
      </c>
      <c r="E47" s="233">
        <v>66602201005</v>
      </c>
    </row>
    <row r="48" spans="1:5" s="4" customFormat="1" ht="12.75">
      <c r="A48" s="150" t="s">
        <v>382</v>
      </c>
      <c r="B48" s="152">
        <v>229</v>
      </c>
      <c r="C48" s="152"/>
      <c r="D48" s="233">
        <f>-75503865-38683665-15709920</f>
        <v>-129897450</v>
      </c>
      <c r="E48" s="233">
        <v>-81898560</v>
      </c>
    </row>
    <row r="49" spans="1:5" s="4" customFormat="1" ht="12.75">
      <c r="A49" s="150" t="s">
        <v>387</v>
      </c>
      <c r="B49" s="152">
        <v>230</v>
      </c>
      <c r="C49" s="152" t="s">
        <v>388</v>
      </c>
      <c r="D49" s="232">
        <f>42500000+5034847591</f>
        <v>5077347591</v>
      </c>
      <c r="E49" s="232">
        <v>2999541926</v>
      </c>
    </row>
    <row r="50" spans="1:5" s="4" customFormat="1" ht="12.75">
      <c r="A50" s="156" t="s">
        <v>389</v>
      </c>
      <c r="B50" s="154">
        <v>240</v>
      </c>
      <c r="C50" s="152" t="s">
        <v>390</v>
      </c>
      <c r="D50" s="232"/>
      <c r="E50" s="232"/>
    </row>
    <row r="51" spans="1:5" s="4" customFormat="1" ht="12.75">
      <c r="A51" s="150" t="s">
        <v>381</v>
      </c>
      <c r="B51" s="152">
        <v>241</v>
      </c>
      <c r="C51" s="152"/>
      <c r="D51" s="232"/>
      <c r="E51" s="232" t="s">
        <v>364</v>
      </c>
    </row>
    <row r="52" spans="1:5" s="4" customFormat="1" ht="12.75">
      <c r="A52" s="150" t="s">
        <v>382</v>
      </c>
      <c r="B52" s="152">
        <v>242</v>
      </c>
      <c r="C52" s="152"/>
      <c r="D52" s="232"/>
      <c r="E52" s="232" t="s">
        <v>632</v>
      </c>
    </row>
    <row r="53" spans="1:5" s="4" customFormat="1" ht="12.75">
      <c r="A53" s="156" t="s">
        <v>391</v>
      </c>
      <c r="B53" s="154">
        <v>250</v>
      </c>
      <c r="C53" s="152"/>
      <c r="D53" s="231">
        <f>D55+D56</f>
        <v>31908216000</v>
      </c>
      <c r="E53" s="231">
        <f>E55+E56</f>
        <v>31536016000</v>
      </c>
    </row>
    <row r="54" spans="1:5" s="4" customFormat="1" ht="12.75">
      <c r="A54" s="150" t="s">
        <v>392</v>
      </c>
      <c r="B54" s="152">
        <v>251</v>
      </c>
      <c r="C54" s="152"/>
      <c r="D54" s="232"/>
      <c r="E54" s="232"/>
    </row>
    <row r="55" spans="1:5" s="4" customFormat="1" ht="12.75">
      <c r="A55" s="150" t="s">
        <v>393</v>
      </c>
      <c r="B55" s="152">
        <v>252</v>
      </c>
      <c r="C55" s="152"/>
      <c r="D55" s="232">
        <v>1611640000</v>
      </c>
      <c r="E55" s="232">
        <v>1611640000</v>
      </c>
    </row>
    <row r="56" spans="1:5" s="4" customFormat="1" ht="12.75">
      <c r="A56" s="150" t="s">
        <v>394</v>
      </c>
      <c r="B56" s="152">
        <v>258</v>
      </c>
      <c r="C56" s="150"/>
      <c r="D56" s="232">
        <v>30296576000</v>
      </c>
      <c r="E56" s="232">
        <v>29924376000</v>
      </c>
    </row>
    <row r="57" spans="1:5" s="4" customFormat="1" ht="12.75">
      <c r="A57" s="150" t="s">
        <v>395</v>
      </c>
      <c r="B57" s="152">
        <v>259</v>
      </c>
      <c r="C57" s="150"/>
      <c r="D57" s="232"/>
      <c r="E57" s="232" t="s">
        <v>364</v>
      </c>
    </row>
    <row r="58" spans="1:5" s="4" customFormat="1" ht="12.75">
      <c r="A58" s="156" t="s">
        <v>396</v>
      </c>
      <c r="B58" s="154">
        <v>260</v>
      </c>
      <c r="C58" s="150"/>
      <c r="D58" s="231">
        <f>D59+D61</f>
        <v>3356602450</v>
      </c>
      <c r="E58" s="231">
        <f>E59+E61</f>
        <v>3280180954</v>
      </c>
    </row>
    <row r="59" spans="1:5" s="4" customFormat="1" ht="12.75">
      <c r="A59" s="150" t="s">
        <v>397</v>
      </c>
      <c r="B59" s="152">
        <v>261</v>
      </c>
      <c r="C59" s="152" t="s">
        <v>398</v>
      </c>
      <c r="D59" s="232">
        <f>1928275830+155051620</f>
        <v>2083327450</v>
      </c>
      <c r="E59" s="232">
        <v>2006905954</v>
      </c>
    </row>
    <row r="60" spans="1:5" s="4" customFormat="1" ht="12.75">
      <c r="A60" s="150" t="s">
        <v>399</v>
      </c>
      <c r="B60" s="152">
        <v>262</v>
      </c>
      <c r="C60" s="152" t="s">
        <v>400</v>
      </c>
      <c r="D60" s="232"/>
      <c r="E60" s="232"/>
    </row>
    <row r="61" spans="1:5" s="4" customFormat="1" ht="12.75">
      <c r="A61" s="234" t="s">
        <v>401</v>
      </c>
      <c r="B61" s="159">
        <v>268</v>
      </c>
      <c r="C61" s="234"/>
      <c r="D61" s="235">
        <v>1273275000</v>
      </c>
      <c r="E61" s="235">
        <v>1273275000</v>
      </c>
    </row>
    <row r="62" spans="1:5" s="4" customFormat="1" ht="12.75">
      <c r="A62" s="228" t="s">
        <v>402</v>
      </c>
      <c r="B62" s="228">
        <v>270</v>
      </c>
      <c r="C62" s="147"/>
      <c r="D62" s="230">
        <f>D10+D32</f>
        <v>499631719757</v>
      </c>
      <c r="E62" s="230">
        <f>E10+E32</f>
        <v>502076681896</v>
      </c>
    </row>
    <row r="63" spans="1:5" s="4" customFormat="1" ht="12.75">
      <c r="A63" s="236">
        <v>1</v>
      </c>
      <c r="B63" s="236">
        <v>2</v>
      </c>
      <c r="C63" s="236">
        <v>3</v>
      </c>
      <c r="D63" s="237">
        <v>4</v>
      </c>
      <c r="E63" s="237">
        <v>5</v>
      </c>
    </row>
    <row r="64" spans="1:5" s="4" customFormat="1" ht="12.75">
      <c r="A64" s="144" t="s">
        <v>403</v>
      </c>
      <c r="B64" s="238"/>
      <c r="C64" s="238"/>
      <c r="D64" s="239"/>
      <c r="E64" s="239"/>
    </row>
    <row r="65" spans="1:5" s="4" customFormat="1" ht="12.75">
      <c r="A65" s="240" t="s">
        <v>684</v>
      </c>
      <c r="B65" s="241">
        <v>300</v>
      </c>
      <c r="C65" s="242"/>
      <c r="D65" s="230">
        <f>D66+D77</f>
        <v>225383644501</v>
      </c>
      <c r="E65" s="230">
        <f>E66+E77</f>
        <v>230578947316</v>
      </c>
    </row>
    <row r="66" spans="1:5" s="4" customFormat="1" ht="12.75">
      <c r="A66" s="156" t="s">
        <v>404</v>
      </c>
      <c r="B66" s="154">
        <v>310</v>
      </c>
      <c r="C66" s="152"/>
      <c r="D66" s="231">
        <f>SUM(D67:D76)</f>
        <v>172557325078</v>
      </c>
      <c r="E66" s="231">
        <f>SUM(E67:E76)</f>
        <v>179231670030</v>
      </c>
    </row>
    <row r="67" spans="1:5" s="4" customFormat="1" ht="12.75">
      <c r="A67" s="150" t="s">
        <v>405</v>
      </c>
      <c r="B67" s="152">
        <v>311</v>
      </c>
      <c r="C67" s="152" t="s">
        <v>406</v>
      </c>
      <c r="D67" s="232">
        <f>101970773641+29131796635+2918964400</f>
        <v>134021534676</v>
      </c>
      <c r="E67" s="232">
        <v>143609993790</v>
      </c>
    </row>
    <row r="68" spans="1:5" s="4" customFormat="1" ht="12.75">
      <c r="A68" s="150" t="s">
        <v>538</v>
      </c>
      <c r="B68" s="152">
        <v>312</v>
      </c>
      <c r="C68" s="152"/>
      <c r="D68" s="232">
        <f>17892258474+26789889174-11343089004</f>
        <v>33339058644</v>
      </c>
      <c r="E68" s="232">
        <v>32576516205</v>
      </c>
    </row>
    <row r="69" spans="1:5" s="4" customFormat="1" ht="12.75">
      <c r="A69" s="150" t="s">
        <v>539</v>
      </c>
      <c r="B69" s="152">
        <v>313</v>
      </c>
      <c r="C69" s="152"/>
      <c r="D69" s="232">
        <v>1141739</v>
      </c>
      <c r="E69" s="232">
        <v>119377713</v>
      </c>
    </row>
    <row r="70" spans="1:5" s="4" customFormat="1" ht="12.75">
      <c r="A70" s="150" t="s">
        <v>540</v>
      </c>
      <c r="B70" s="152">
        <v>314</v>
      </c>
      <c r="C70" s="152" t="s">
        <v>407</v>
      </c>
      <c r="D70" s="232">
        <f>694964841+1251418391+1356528791+163512684</f>
        <v>3466424707</v>
      </c>
      <c r="E70" s="232">
        <v>630261480</v>
      </c>
    </row>
    <row r="71" spans="1:5" s="4" customFormat="1" ht="12.75">
      <c r="A71" s="150" t="s">
        <v>541</v>
      </c>
      <c r="B71" s="152">
        <v>315</v>
      </c>
      <c r="C71" s="152"/>
      <c r="D71" s="232">
        <f>807296049+23044014</f>
        <v>830340063</v>
      </c>
      <c r="E71" s="232">
        <v>1453182000</v>
      </c>
    </row>
    <row r="72" spans="1:5" s="4" customFormat="1" ht="12.75">
      <c r="A72" s="150" t="s">
        <v>542</v>
      </c>
      <c r="B72" s="152">
        <v>316</v>
      </c>
      <c r="C72" s="152" t="s">
        <v>408</v>
      </c>
      <c r="D72" s="232">
        <f>44722410+91770000+13925310+103686600+1415583</f>
        <v>255519903</v>
      </c>
      <c r="E72" s="232">
        <v>100868065</v>
      </c>
    </row>
    <row r="73" spans="1:5" s="4" customFormat="1" ht="12.75">
      <c r="A73" s="150" t="s">
        <v>543</v>
      </c>
      <c r="B73" s="152">
        <v>317</v>
      </c>
      <c r="C73" s="152"/>
      <c r="D73" s="232"/>
      <c r="E73" s="232"/>
    </row>
    <row r="74" spans="1:5" s="4" customFormat="1" ht="12.75">
      <c r="A74" s="150" t="s">
        <v>544</v>
      </c>
      <c r="B74" s="152">
        <v>318</v>
      </c>
      <c r="C74" s="152"/>
      <c r="D74" s="232"/>
      <c r="E74" s="232"/>
    </row>
    <row r="75" spans="1:5" s="4" customFormat="1" ht="12.75">
      <c r="A75" s="150" t="s">
        <v>545</v>
      </c>
      <c r="B75" s="152">
        <v>319</v>
      </c>
      <c r="C75" s="152" t="s">
        <v>409</v>
      </c>
      <c r="D75" s="232">
        <f>107875654+69947131+158014736+307467825</f>
        <v>643305346</v>
      </c>
      <c r="E75" s="232">
        <v>741470777</v>
      </c>
    </row>
    <row r="76" spans="1:5" s="4" customFormat="1" ht="12.75">
      <c r="A76" s="150" t="s">
        <v>546</v>
      </c>
      <c r="B76" s="152">
        <v>320</v>
      </c>
      <c r="C76" s="152"/>
      <c r="D76" s="232"/>
      <c r="E76" s="232"/>
    </row>
    <row r="77" spans="1:5" s="4" customFormat="1" ht="12.75">
      <c r="A77" s="156" t="s">
        <v>606</v>
      </c>
      <c r="B77" s="154">
        <v>330</v>
      </c>
      <c r="C77" s="152"/>
      <c r="D77" s="231">
        <f>SUM(D78:D84)</f>
        <v>52826319423</v>
      </c>
      <c r="E77" s="231">
        <f>SUM(E78:E84)</f>
        <v>51347277286</v>
      </c>
    </row>
    <row r="78" spans="1:5" s="4" customFormat="1" ht="12.75">
      <c r="A78" s="150" t="s">
        <v>547</v>
      </c>
      <c r="B78" s="152">
        <v>331</v>
      </c>
      <c r="C78" s="152"/>
      <c r="D78" s="232"/>
      <c r="E78" s="243"/>
    </row>
    <row r="79" spans="1:5" s="4" customFormat="1" ht="12.75">
      <c r="A79" s="150" t="s">
        <v>548</v>
      </c>
      <c r="B79" s="152">
        <v>332</v>
      </c>
      <c r="C79" s="152" t="s">
        <v>410</v>
      </c>
      <c r="D79" s="232"/>
      <c r="E79" s="243" t="s">
        <v>364</v>
      </c>
    </row>
    <row r="80" spans="1:5" s="4" customFormat="1" ht="12.75">
      <c r="A80" s="150" t="s">
        <v>549</v>
      </c>
      <c r="B80" s="152">
        <v>333</v>
      </c>
      <c r="C80" s="152"/>
      <c r="D80" s="232"/>
      <c r="E80" s="243" t="s">
        <v>364</v>
      </c>
    </row>
    <row r="81" spans="1:5" s="4" customFormat="1" ht="12.75">
      <c r="A81" s="150" t="s">
        <v>411</v>
      </c>
      <c r="B81" s="152">
        <v>334</v>
      </c>
      <c r="C81" s="152" t="s">
        <v>412</v>
      </c>
      <c r="D81" s="232">
        <f>15668186379+30936062544+6222070500</f>
        <v>52826319423</v>
      </c>
      <c r="E81" s="232">
        <v>51347277286</v>
      </c>
    </row>
    <row r="82" spans="1:5" s="4" customFormat="1" ht="12.75">
      <c r="A82" s="150" t="s">
        <v>550</v>
      </c>
      <c r="B82" s="152">
        <v>335</v>
      </c>
      <c r="C82" s="152" t="s">
        <v>400</v>
      </c>
      <c r="D82" s="232"/>
      <c r="E82" s="243" t="s">
        <v>364</v>
      </c>
    </row>
    <row r="83" spans="1:5" s="4" customFormat="1" ht="12.75">
      <c r="A83" s="150" t="s">
        <v>413</v>
      </c>
      <c r="B83" s="152">
        <v>336</v>
      </c>
      <c r="C83" s="152"/>
      <c r="D83" s="232"/>
      <c r="E83" s="243"/>
    </row>
    <row r="84" spans="1:5" s="4" customFormat="1" ht="12.75">
      <c r="A84" s="150" t="s">
        <v>551</v>
      </c>
      <c r="B84" s="152">
        <v>337</v>
      </c>
      <c r="C84" s="152"/>
      <c r="D84" s="232"/>
      <c r="E84" s="243"/>
    </row>
    <row r="85" spans="1:5" s="4" customFormat="1" ht="12.75">
      <c r="A85" s="156" t="s">
        <v>685</v>
      </c>
      <c r="B85" s="154">
        <v>400</v>
      </c>
      <c r="C85" s="152"/>
      <c r="D85" s="231">
        <f>D86+D98</f>
        <v>274248075256</v>
      </c>
      <c r="E85" s="231">
        <f>E86+E98</f>
        <v>271497734580</v>
      </c>
    </row>
    <row r="86" spans="1:5" s="4" customFormat="1" ht="12.75">
      <c r="A86" s="156" t="s">
        <v>414</v>
      </c>
      <c r="B86" s="154">
        <v>410</v>
      </c>
      <c r="C86" s="152" t="s">
        <v>415</v>
      </c>
      <c r="D86" s="231">
        <f>SUM(D87:D97)</f>
        <v>272724416235</v>
      </c>
      <c r="E86" s="231">
        <f>SUM(E87:E97)</f>
        <v>271133008522</v>
      </c>
    </row>
    <row r="87" spans="1:5" s="4" customFormat="1" ht="12.75">
      <c r="A87" s="150" t="s">
        <v>416</v>
      </c>
      <c r="B87" s="152">
        <v>411</v>
      </c>
      <c r="C87" s="152"/>
      <c r="D87" s="232">
        <v>214491910000</v>
      </c>
      <c r="E87" s="232">
        <v>214491910000</v>
      </c>
    </row>
    <row r="88" spans="1:5" s="4" customFormat="1" ht="12.75">
      <c r="A88" s="150" t="s">
        <v>417</v>
      </c>
      <c r="B88" s="152">
        <v>412</v>
      </c>
      <c r="C88" s="152"/>
      <c r="D88" s="232">
        <v>20405115000</v>
      </c>
      <c r="E88" s="232">
        <v>20405115000</v>
      </c>
    </row>
    <row r="89" spans="1:5" s="4" customFormat="1" ht="12.75">
      <c r="A89" s="150" t="s">
        <v>418</v>
      </c>
      <c r="B89" s="152">
        <v>413</v>
      </c>
      <c r="C89" s="152"/>
      <c r="D89" s="232">
        <v>2967606986</v>
      </c>
      <c r="E89" s="232">
        <v>2967606986</v>
      </c>
    </row>
    <row r="90" spans="1:5" s="4" customFormat="1" ht="12.75">
      <c r="A90" s="150" t="s">
        <v>419</v>
      </c>
      <c r="B90" s="152">
        <v>414</v>
      </c>
      <c r="C90" s="152"/>
      <c r="D90" s="232"/>
      <c r="E90" s="243" t="s">
        <v>364</v>
      </c>
    </row>
    <row r="91" spans="1:5" s="4" customFormat="1" ht="12.75">
      <c r="A91" s="150" t="s">
        <v>552</v>
      </c>
      <c r="B91" s="152">
        <v>415</v>
      </c>
      <c r="C91" s="152"/>
      <c r="D91" s="232"/>
      <c r="E91" s="243" t="s">
        <v>364</v>
      </c>
    </row>
    <row r="92" spans="1:5" s="4" customFormat="1" ht="12.75">
      <c r="A92" s="150" t="s">
        <v>553</v>
      </c>
      <c r="B92" s="152">
        <v>416</v>
      </c>
      <c r="C92" s="152"/>
      <c r="D92" s="232"/>
      <c r="E92" s="243" t="s">
        <v>364</v>
      </c>
    </row>
    <row r="93" spans="1:5" s="4" customFormat="1" ht="12.75">
      <c r="A93" s="150" t="s">
        <v>420</v>
      </c>
      <c r="B93" s="152">
        <v>417</v>
      </c>
      <c r="C93" s="152"/>
      <c r="D93" s="232">
        <v>5583342191</v>
      </c>
      <c r="E93" s="232">
        <v>5181679575</v>
      </c>
    </row>
    <row r="94" spans="1:5" s="4" customFormat="1" ht="12.75">
      <c r="A94" s="150" t="s">
        <v>421</v>
      </c>
      <c r="B94" s="152">
        <v>418</v>
      </c>
      <c r="C94" s="152"/>
      <c r="D94" s="232">
        <v>3963183715</v>
      </c>
      <c r="E94" s="232">
        <v>2701718000</v>
      </c>
    </row>
    <row r="95" spans="1:5" s="4" customFormat="1" ht="12.75">
      <c r="A95" s="150" t="s">
        <v>422</v>
      </c>
      <c r="B95" s="152">
        <v>419</v>
      </c>
      <c r="C95" s="152"/>
      <c r="D95" s="243">
        <v>155844658</v>
      </c>
      <c r="E95" s="243">
        <v>155844658</v>
      </c>
    </row>
    <row r="96" spans="1:5" s="4" customFormat="1" ht="12.75">
      <c r="A96" s="150" t="s">
        <v>554</v>
      </c>
      <c r="B96" s="152">
        <v>420</v>
      </c>
      <c r="C96" s="152"/>
      <c r="D96" s="232">
        <f>21449191000+1504971552+2203251133</f>
        <v>25157413685</v>
      </c>
      <c r="E96" s="232">
        <v>25229134303</v>
      </c>
    </row>
    <row r="97" spans="1:5" s="4" customFormat="1" ht="12.75">
      <c r="A97" s="150" t="s">
        <v>423</v>
      </c>
      <c r="B97" s="152">
        <v>421</v>
      </c>
      <c r="C97" s="152"/>
      <c r="D97" s="232"/>
      <c r="E97" s="232"/>
    </row>
    <row r="98" spans="1:5" s="4" customFormat="1" ht="12.75">
      <c r="A98" s="156" t="s">
        <v>607</v>
      </c>
      <c r="B98" s="154">
        <v>430</v>
      </c>
      <c r="C98" s="152"/>
      <c r="D98" s="231">
        <f>SUM(D99:D101)</f>
        <v>1523659021</v>
      </c>
      <c r="E98" s="231">
        <f>SUM(E99:E101)</f>
        <v>364726058</v>
      </c>
    </row>
    <row r="99" spans="1:5" s="4" customFormat="1" ht="12.75">
      <c r="A99" s="150" t="s">
        <v>555</v>
      </c>
      <c r="B99" s="152">
        <v>431</v>
      </c>
      <c r="C99" s="152"/>
      <c r="D99" s="232">
        <f>649371259+874287762</f>
        <v>1523659021</v>
      </c>
      <c r="E99" s="232">
        <v>364726058</v>
      </c>
    </row>
    <row r="100" spans="1:5" s="4" customFormat="1" ht="12.75">
      <c r="A100" s="150" t="s">
        <v>424</v>
      </c>
      <c r="B100" s="152">
        <v>432</v>
      </c>
      <c r="C100" s="152"/>
      <c r="D100" s="232"/>
      <c r="E100" s="243"/>
    </row>
    <row r="101" spans="1:5" s="4" customFormat="1" ht="12.75">
      <c r="A101" s="150" t="s">
        <v>425</v>
      </c>
      <c r="B101" s="152">
        <v>433</v>
      </c>
      <c r="C101" s="152" t="s">
        <v>426</v>
      </c>
      <c r="D101" s="232"/>
      <c r="E101" s="243" t="s">
        <v>364</v>
      </c>
    </row>
    <row r="102" spans="1:5" s="4" customFormat="1" ht="12.75">
      <c r="A102" s="144" t="s">
        <v>427</v>
      </c>
      <c r="B102" s="144">
        <v>440</v>
      </c>
      <c r="C102" s="238"/>
      <c r="D102" s="244">
        <f>D65+D85</f>
        <v>499631719757</v>
      </c>
      <c r="E102" s="244">
        <f>E65+E85</f>
        <v>502076681896</v>
      </c>
    </row>
    <row r="103" spans="4:5" ht="14.25">
      <c r="D103" s="245"/>
      <c r="E103" s="245"/>
    </row>
    <row r="104" spans="1:5" ht="14.25">
      <c r="A104" s="4"/>
      <c r="B104" s="4"/>
      <c r="C104" s="4"/>
      <c r="D104" s="259" t="s">
        <v>630</v>
      </c>
      <c r="E104" s="259"/>
    </row>
    <row r="105" spans="1:5" ht="14.25">
      <c r="A105" s="260" t="s">
        <v>655</v>
      </c>
      <c r="B105" s="260"/>
      <c r="C105" s="260"/>
      <c r="D105" s="261" t="s">
        <v>509</v>
      </c>
      <c r="E105" s="261"/>
    </row>
    <row r="106" spans="1:5" ht="14.25">
      <c r="A106" s="4"/>
      <c r="B106" s="4"/>
      <c r="C106" s="4"/>
      <c r="D106" s="6"/>
      <c r="E106" s="6"/>
    </row>
    <row r="107" spans="1:5" ht="14.25">
      <c r="A107" s="4"/>
      <c r="B107" s="4"/>
      <c r="C107" s="4"/>
      <c r="D107" s="6"/>
      <c r="E107" s="6"/>
    </row>
    <row r="108" spans="1:5" ht="14.25">
      <c r="A108" s="4"/>
      <c r="B108" s="4"/>
      <c r="C108" s="4"/>
      <c r="D108" s="6"/>
      <c r="E108" s="6"/>
    </row>
    <row r="109" spans="1:5" ht="14.25">
      <c r="A109" s="260" t="s">
        <v>686</v>
      </c>
      <c r="B109" s="260"/>
      <c r="C109" s="260"/>
      <c r="D109" s="261" t="s">
        <v>621</v>
      </c>
      <c r="E109" s="261"/>
    </row>
  </sheetData>
  <mergeCells count="12">
    <mergeCell ref="D104:E104"/>
    <mergeCell ref="A105:C105"/>
    <mergeCell ref="A109:C109"/>
    <mergeCell ref="D109:E109"/>
    <mergeCell ref="D105:E105"/>
    <mergeCell ref="A5:E5"/>
    <mergeCell ref="A6:E6"/>
    <mergeCell ref="D7:E7"/>
    <mergeCell ref="D1:E1"/>
    <mergeCell ref="D2:E2"/>
    <mergeCell ref="D3:E3"/>
    <mergeCell ref="A4:E4"/>
  </mergeCells>
  <printOptions horizontalCentered="1"/>
  <pageMargins left="0.25" right="0.25" top="0.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5"/>
  <sheetViews>
    <sheetView tabSelected="1" workbookViewId="0" topLeftCell="A1">
      <selection activeCell="D34" sqref="D34:G34"/>
    </sheetView>
  </sheetViews>
  <sheetFormatPr defaultColWidth="9.00390625" defaultRowHeight="12.75"/>
  <cols>
    <col min="1" max="1" width="39.25390625" style="171" customWidth="1"/>
    <col min="2" max="2" width="3.375" style="171" customWidth="1"/>
    <col min="3" max="3" width="6.25390625" style="171" customWidth="1"/>
    <col min="4" max="4" width="15.375" style="221" customWidth="1"/>
    <col min="5" max="5" width="15.375" style="3" customWidth="1"/>
    <col min="6" max="6" width="15.625" style="3" customWidth="1"/>
    <col min="7" max="7" width="15.375" style="176" customWidth="1"/>
    <col min="8" max="16384" width="9.125" style="171" customWidth="1"/>
  </cols>
  <sheetData>
    <row r="1" spans="1:8" ht="12">
      <c r="A1" s="166" t="s">
        <v>353</v>
      </c>
      <c r="B1" s="167"/>
      <c r="C1" s="166"/>
      <c r="D1" s="168"/>
      <c r="E1" s="169"/>
      <c r="F1" s="270" t="s">
        <v>669</v>
      </c>
      <c r="G1" s="270"/>
      <c r="H1" s="170"/>
    </row>
    <row r="2" spans="1:8" ht="12">
      <c r="A2" s="166" t="s">
        <v>428</v>
      </c>
      <c r="B2" s="167"/>
      <c r="C2" s="172"/>
      <c r="D2" s="168"/>
      <c r="E2" s="173"/>
      <c r="F2" s="271" t="s">
        <v>429</v>
      </c>
      <c r="G2" s="271"/>
      <c r="H2" s="170"/>
    </row>
    <row r="3" spans="1:8" ht="12">
      <c r="A3" s="167"/>
      <c r="B3" s="167"/>
      <c r="C3" s="174"/>
      <c r="D3" s="168"/>
      <c r="E3" s="173"/>
      <c r="F3" s="271" t="s">
        <v>579</v>
      </c>
      <c r="G3" s="271"/>
      <c r="H3" s="170"/>
    </row>
    <row r="4" spans="1:8" ht="12">
      <c r="A4" s="167"/>
      <c r="B4" s="167"/>
      <c r="C4" s="174"/>
      <c r="D4" s="168"/>
      <c r="E4" s="173"/>
      <c r="F4" s="148"/>
      <c r="G4" s="175"/>
      <c r="H4" s="170"/>
    </row>
    <row r="5" spans="1:8" ht="12">
      <c r="A5" s="167"/>
      <c r="B5" s="167"/>
      <c r="C5" s="174"/>
      <c r="D5" s="168"/>
      <c r="E5" s="173"/>
      <c r="F5" s="173"/>
      <c r="H5" s="170"/>
    </row>
    <row r="6" spans="1:8" ht="16.5">
      <c r="A6" s="272" t="s">
        <v>670</v>
      </c>
      <c r="B6" s="272"/>
      <c r="C6" s="272"/>
      <c r="D6" s="272"/>
      <c r="E6" s="272"/>
      <c r="F6" s="272"/>
      <c r="G6" s="272"/>
      <c r="H6" s="170"/>
    </row>
    <row r="7" spans="1:8" ht="12.75">
      <c r="A7" s="263" t="s">
        <v>651</v>
      </c>
      <c r="B7" s="263"/>
      <c r="C7" s="263"/>
      <c r="D7" s="263"/>
      <c r="E7" s="263"/>
      <c r="F7" s="263"/>
      <c r="G7" s="263"/>
      <c r="H7" s="170"/>
    </row>
    <row r="8" spans="1:8" ht="12.75">
      <c r="A8" s="167"/>
      <c r="B8" s="167"/>
      <c r="C8" s="167"/>
      <c r="D8" s="168"/>
      <c r="E8" s="168"/>
      <c r="F8" s="177"/>
      <c r="G8" s="178" t="s">
        <v>510</v>
      </c>
      <c r="H8" s="170"/>
    </row>
    <row r="9" spans="1:8" s="4" customFormat="1" ht="30.75" customHeight="1">
      <c r="A9" s="264" t="s">
        <v>354</v>
      </c>
      <c r="B9" s="252" t="s">
        <v>580</v>
      </c>
      <c r="C9" s="254" t="s">
        <v>512</v>
      </c>
      <c r="D9" s="266" t="s">
        <v>628</v>
      </c>
      <c r="E9" s="267"/>
      <c r="F9" s="268" t="s">
        <v>624</v>
      </c>
      <c r="G9" s="269"/>
      <c r="H9" s="161"/>
    </row>
    <row r="10" spans="1:8" s="4" customFormat="1" ht="17.25" customHeight="1">
      <c r="A10" s="251"/>
      <c r="B10" s="253"/>
      <c r="C10" s="265"/>
      <c r="D10" s="179" t="s">
        <v>430</v>
      </c>
      <c r="E10" s="179" t="s">
        <v>431</v>
      </c>
      <c r="F10" s="179" t="s">
        <v>430</v>
      </c>
      <c r="G10" s="179" t="s">
        <v>431</v>
      </c>
      <c r="H10" s="161"/>
    </row>
    <row r="11" spans="1:8" s="5" customFormat="1" ht="12">
      <c r="A11" s="180">
        <v>1</v>
      </c>
      <c r="B11" s="180">
        <v>2</v>
      </c>
      <c r="C11" s="180">
        <v>3</v>
      </c>
      <c r="D11" s="181">
        <v>4</v>
      </c>
      <c r="E11" s="181">
        <v>5</v>
      </c>
      <c r="F11" s="181">
        <v>6</v>
      </c>
      <c r="G11" s="182">
        <v>7</v>
      </c>
      <c r="H11" s="183"/>
    </row>
    <row r="12" spans="1:8" s="189" customFormat="1" ht="17.25" customHeight="1">
      <c r="A12" s="247" t="s">
        <v>432</v>
      </c>
      <c r="B12" s="184" t="s">
        <v>433</v>
      </c>
      <c r="C12" s="185" t="s">
        <v>434</v>
      </c>
      <c r="D12" s="186">
        <f>126211191452+25017793973-12377691473</f>
        <v>138851293952</v>
      </c>
      <c r="E12" s="187">
        <v>109962237963</v>
      </c>
      <c r="F12" s="186">
        <f>D12</f>
        <v>138851293952</v>
      </c>
      <c r="G12" s="187">
        <f>E12</f>
        <v>109962237963</v>
      </c>
      <c r="H12" s="188"/>
    </row>
    <row r="13" spans="1:8" s="189" customFormat="1" ht="17.25" customHeight="1">
      <c r="A13" s="194" t="s">
        <v>435</v>
      </c>
      <c r="B13" s="190" t="s">
        <v>436</v>
      </c>
      <c r="C13" s="191"/>
      <c r="D13" s="192">
        <v>89230537</v>
      </c>
      <c r="E13" s="193">
        <v>22245265</v>
      </c>
      <c r="F13" s="192">
        <f>D13</f>
        <v>89230537</v>
      </c>
      <c r="G13" s="193">
        <f>E13</f>
        <v>22245265</v>
      </c>
      <c r="H13" s="188"/>
    </row>
    <row r="14" spans="1:8" s="189" customFormat="1" ht="17.25" customHeight="1">
      <c r="A14" s="194" t="s">
        <v>437</v>
      </c>
      <c r="B14" s="190" t="s">
        <v>438</v>
      </c>
      <c r="C14" s="191"/>
      <c r="D14" s="195">
        <f>D12-D13</f>
        <v>138762063415</v>
      </c>
      <c r="E14" s="195">
        <f>E12-E13</f>
        <v>109939992698</v>
      </c>
      <c r="F14" s="195">
        <f>F12-F13</f>
        <v>138762063415</v>
      </c>
      <c r="G14" s="195">
        <f>G12-G13</f>
        <v>109939992698</v>
      </c>
      <c r="H14" s="188"/>
    </row>
    <row r="15" spans="1:8" ht="17.25" customHeight="1">
      <c r="A15" s="248" t="s">
        <v>439</v>
      </c>
      <c r="B15" s="196"/>
      <c r="C15" s="191"/>
      <c r="D15" s="192"/>
      <c r="E15" s="193"/>
      <c r="F15" s="192"/>
      <c r="G15" s="193"/>
      <c r="H15" s="170"/>
    </row>
    <row r="16" spans="1:8" s="189" customFormat="1" ht="17.25" customHeight="1">
      <c r="A16" s="194" t="s">
        <v>440</v>
      </c>
      <c r="B16" s="190" t="s">
        <v>441</v>
      </c>
      <c r="C16" s="191" t="s">
        <v>442</v>
      </c>
      <c r="D16" s="192">
        <f>115708970728+22346895515-12301420350-76271123</f>
        <v>125678174770</v>
      </c>
      <c r="E16" s="193">
        <v>100293313853</v>
      </c>
      <c r="F16" s="192">
        <f>D16</f>
        <v>125678174770</v>
      </c>
      <c r="G16" s="193">
        <f>E16</f>
        <v>100293313853</v>
      </c>
      <c r="H16" s="188"/>
    </row>
    <row r="17" spans="1:8" s="189" customFormat="1" ht="17.25" customHeight="1">
      <c r="A17" s="194" t="s">
        <v>513</v>
      </c>
      <c r="B17" s="190" t="s">
        <v>443</v>
      </c>
      <c r="C17" s="191"/>
      <c r="D17" s="197">
        <f>D14-D16</f>
        <v>13083888645</v>
      </c>
      <c r="E17" s="198">
        <f>E14-E16</f>
        <v>9646678845</v>
      </c>
      <c r="F17" s="198">
        <f>F14-F16</f>
        <v>13083888645</v>
      </c>
      <c r="G17" s="198">
        <f>G14-G16</f>
        <v>9646678845</v>
      </c>
      <c r="H17" s="188"/>
    </row>
    <row r="18" spans="1:8" ht="17.25" customHeight="1">
      <c r="A18" s="248" t="s">
        <v>444</v>
      </c>
      <c r="B18" s="196"/>
      <c r="C18" s="191"/>
      <c r="D18" s="192"/>
      <c r="E18" s="193"/>
      <c r="F18" s="192"/>
      <c r="G18" s="193"/>
      <c r="H18" s="170"/>
    </row>
    <row r="19" spans="1:8" s="189" customFormat="1" ht="17.25" customHeight="1">
      <c r="A19" s="194" t="s">
        <v>445</v>
      </c>
      <c r="B19" s="190" t="s">
        <v>446</v>
      </c>
      <c r="C19" s="191" t="s">
        <v>447</v>
      </c>
      <c r="D19" s="192">
        <v>395197859</v>
      </c>
      <c r="E19" s="193">
        <v>1031667976</v>
      </c>
      <c r="F19" s="192">
        <f aca="true" t="shared" si="0" ref="F19:G23">D19</f>
        <v>395197859</v>
      </c>
      <c r="G19" s="193">
        <f t="shared" si="0"/>
        <v>1031667976</v>
      </c>
      <c r="H19" s="188"/>
    </row>
    <row r="20" spans="1:8" s="189" customFormat="1" ht="17.25" customHeight="1">
      <c r="A20" s="194" t="s">
        <v>448</v>
      </c>
      <c r="B20" s="190" t="s">
        <v>449</v>
      </c>
      <c r="C20" s="191" t="s">
        <v>450</v>
      </c>
      <c r="D20" s="192">
        <f>4175324906+141365411</f>
        <v>4316690317</v>
      </c>
      <c r="E20" s="193">
        <v>2082791981</v>
      </c>
      <c r="F20" s="192">
        <f t="shared" si="0"/>
        <v>4316690317</v>
      </c>
      <c r="G20" s="193">
        <f t="shared" si="0"/>
        <v>2082791981</v>
      </c>
      <c r="H20" s="188"/>
    </row>
    <row r="21" spans="1:8" ht="17.25" customHeight="1">
      <c r="A21" s="249" t="s">
        <v>451</v>
      </c>
      <c r="B21" s="199" t="s">
        <v>452</v>
      </c>
      <c r="C21" s="200"/>
      <c r="D21" s="201">
        <f>3198391814+141365411+115418342</f>
        <v>3455175567</v>
      </c>
      <c r="E21" s="202">
        <v>2066269071</v>
      </c>
      <c r="F21" s="201">
        <f t="shared" si="0"/>
        <v>3455175567</v>
      </c>
      <c r="G21" s="202">
        <f t="shared" si="0"/>
        <v>2066269071</v>
      </c>
      <c r="H21" s="170"/>
    </row>
    <row r="22" spans="1:8" s="189" customFormat="1" ht="17.25" customHeight="1">
      <c r="A22" s="194" t="s">
        <v>453</v>
      </c>
      <c r="B22" s="190" t="s">
        <v>454</v>
      </c>
      <c r="C22" s="191"/>
      <c r="D22" s="192">
        <v>1250509837</v>
      </c>
      <c r="E22" s="193">
        <v>1021578439</v>
      </c>
      <c r="F22" s="192">
        <f t="shared" si="0"/>
        <v>1250509837</v>
      </c>
      <c r="G22" s="193">
        <f t="shared" si="0"/>
        <v>1021578439</v>
      </c>
      <c r="H22" s="188"/>
    </row>
    <row r="23" spans="1:8" s="189" customFormat="1" ht="17.25" customHeight="1">
      <c r="A23" s="194" t="s">
        <v>455</v>
      </c>
      <c r="B23" s="190" t="s">
        <v>456</v>
      </c>
      <c r="C23" s="191"/>
      <c r="D23" s="192">
        <f>3577136271+326748719</f>
        <v>3903884990</v>
      </c>
      <c r="E23" s="193">
        <v>3170942123</v>
      </c>
      <c r="F23" s="192">
        <f t="shared" si="0"/>
        <v>3903884990</v>
      </c>
      <c r="G23" s="193">
        <f t="shared" si="0"/>
        <v>3170942123</v>
      </c>
      <c r="H23" s="188"/>
    </row>
    <row r="24" spans="1:8" s="189" customFormat="1" ht="17.25" customHeight="1">
      <c r="A24" s="194" t="s">
        <v>514</v>
      </c>
      <c r="B24" s="190" t="s">
        <v>457</v>
      </c>
      <c r="C24" s="191"/>
      <c r="D24" s="197">
        <f>D17+D19-D20-D22-D23</f>
        <v>4008001360</v>
      </c>
      <c r="E24" s="198">
        <f>E17+E19-E20-E22-E23</f>
        <v>4403034278</v>
      </c>
      <c r="F24" s="198">
        <f>F17+F19-F20-F22-F23</f>
        <v>4008001360</v>
      </c>
      <c r="G24" s="198">
        <f>G17+G19-G20-G22-G23</f>
        <v>4403034278</v>
      </c>
      <c r="H24" s="188"/>
    </row>
    <row r="25" spans="1:8" ht="17.25" customHeight="1">
      <c r="A25" s="248" t="s">
        <v>515</v>
      </c>
      <c r="B25" s="196"/>
      <c r="C25" s="191"/>
      <c r="D25" s="192"/>
      <c r="E25" s="193"/>
      <c r="F25" s="192"/>
      <c r="G25" s="193"/>
      <c r="H25" s="170"/>
    </row>
    <row r="26" spans="1:8" s="189" customFormat="1" ht="17.25" customHeight="1">
      <c r="A26" s="194" t="s">
        <v>458</v>
      </c>
      <c r="B26" s="190" t="s">
        <v>459</v>
      </c>
      <c r="C26" s="191"/>
      <c r="D26" s="192">
        <f>38317402+466805</f>
        <v>38784207</v>
      </c>
      <c r="E26" s="193">
        <v>28131092</v>
      </c>
      <c r="F26" s="192">
        <f>D26</f>
        <v>38784207</v>
      </c>
      <c r="G26" s="193">
        <f>E26</f>
        <v>28131092</v>
      </c>
      <c r="H26" s="188"/>
    </row>
    <row r="27" spans="1:8" s="189" customFormat="1" ht="17.25" customHeight="1">
      <c r="A27" s="194" t="s">
        <v>460</v>
      </c>
      <c r="B27" s="190" t="s">
        <v>461</v>
      </c>
      <c r="C27" s="191"/>
      <c r="D27" s="192">
        <v>15843092</v>
      </c>
      <c r="E27" s="193">
        <v>15938383</v>
      </c>
      <c r="F27" s="192">
        <f>D27</f>
        <v>15843092</v>
      </c>
      <c r="G27" s="193">
        <f>E27</f>
        <v>15938383</v>
      </c>
      <c r="H27" s="188"/>
    </row>
    <row r="28" spans="1:8" s="189" customFormat="1" ht="17.25" customHeight="1">
      <c r="A28" s="194" t="s">
        <v>516</v>
      </c>
      <c r="B28" s="190" t="s">
        <v>462</v>
      </c>
      <c r="C28" s="191"/>
      <c r="D28" s="197">
        <f>D26-D27</f>
        <v>22941115</v>
      </c>
      <c r="E28" s="197">
        <f>E26-E27</f>
        <v>12192709</v>
      </c>
      <c r="F28" s="197">
        <f>F26-F27</f>
        <v>22941115</v>
      </c>
      <c r="G28" s="197">
        <f>G26-G27</f>
        <v>12192709</v>
      </c>
      <c r="H28" s="188"/>
    </row>
    <row r="29" spans="1:8" s="189" customFormat="1" ht="17.25" customHeight="1">
      <c r="A29" s="194" t="s">
        <v>517</v>
      </c>
      <c r="B29" s="190" t="s">
        <v>463</v>
      </c>
      <c r="C29" s="191"/>
      <c r="D29" s="197">
        <f>D24+D28</f>
        <v>4030942475</v>
      </c>
      <c r="E29" s="198">
        <f>E24+E28</f>
        <v>4415226987</v>
      </c>
      <c r="F29" s="198">
        <f>F24+F28</f>
        <v>4030942475</v>
      </c>
      <c r="G29" s="198">
        <f>G24+G28</f>
        <v>4415226987</v>
      </c>
      <c r="H29" s="188"/>
    </row>
    <row r="30" spans="1:8" ht="17.25" customHeight="1">
      <c r="A30" s="194" t="s">
        <v>464</v>
      </c>
      <c r="B30" s="190" t="s">
        <v>465</v>
      </c>
      <c r="C30" s="191" t="s">
        <v>466</v>
      </c>
      <c r="D30" s="192">
        <v>322719790</v>
      </c>
      <c r="E30" s="193">
        <v>618131778</v>
      </c>
      <c r="F30" s="192">
        <f>D30</f>
        <v>322719790</v>
      </c>
      <c r="G30" s="193">
        <f>E30</f>
        <v>618131778</v>
      </c>
      <c r="H30" s="170"/>
    </row>
    <row r="31" spans="1:8" s="189" customFormat="1" ht="17.25" customHeight="1">
      <c r="A31" s="194" t="s">
        <v>467</v>
      </c>
      <c r="B31" s="190" t="s">
        <v>468</v>
      </c>
      <c r="C31" s="191" t="s">
        <v>466</v>
      </c>
      <c r="D31" s="192"/>
      <c r="E31" s="193"/>
      <c r="F31" s="192"/>
      <c r="G31" s="193"/>
      <c r="H31" s="188"/>
    </row>
    <row r="32" spans="1:8" s="189" customFormat="1" ht="17.25" customHeight="1">
      <c r="A32" s="194" t="s">
        <v>518</v>
      </c>
      <c r="B32" s="190" t="s">
        <v>469</v>
      </c>
      <c r="C32" s="191"/>
      <c r="D32" s="197">
        <f>D29-D30</f>
        <v>3708222685</v>
      </c>
      <c r="E32" s="198">
        <f>E29-E30</f>
        <v>3797095209</v>
      </c>
      <c r="F32" s="198">
        <f>F29-F30</f>
        <v>3708222685</v>
      </c>
      <c r="G32" s="198">
        <f>G29-G30</f>
        <v>3797095209</v>
      </c>
      <c r="H32" s="188"/>
    </row>
    <row r="33" spans="1:8" ht="17.25" customHeight="1">
      <c r="A33" s="248" t="s">
        <v>519</v>
      </c>
      <c r="B33" s="196"/>
      <c r="C33" s="191"/>
      <c r="D33" s="192"/>
      <c r="E33" s="192"/>
      <c r="F33" s="192"/>
      <c r="G33" s="193"/>
      <c r="H33" s="170"/>
    </row>
    <row r="34" spans="1:8" ht="17.25" customHeight="1">
      <c r="A34" s="194" t="s">
        <v>520</v>
      </c>
      <c r="B34" s="190" t="s">
        <v>521</v>
      </c>
      <c r="C34" s="191"/>
      <c r="D34" s="203"/>
      <c r="E34" s="204"/>
      <c r="F34" s="205"/>
      <c r="G34" s="204"/>
      <c r="H34" s="170"/>
    </row>
    <row r="35" spans="1:8" ht="17.25" customHeight="1">
      <c r="A35" s="206"/>
      <c r="B35" s="207"/>
      <c r="C35" s="206"/>
      <c r="D35" s="208"/>
      <c r="E35" s="208"/>
      <c r="F35" s="208"/>
      <c r="G35" s="209"/>
      <c r="H35" s="170"/>
    </row>
    <row r="36" spans="1:8" ht="12">
      <c r="A36" s="167"/>
      <c r="B36" s="174"/>
      <c r="C36" s="167"/>
      <c r="D36" s="168"/>
      <c r="E36" s="177"/>
      <c r="F36" s="177"/>
      <c r="H36" s="170"/>
    </row>
    <row r="37" spans="1:8" s="213" customFormat="1" ht="14.25">
      <c r="A37" s="210"/>
      <c r="B37" s="210"/>
      <c r="C37" s="210"/>
      <c r="D37" s="211"/>
      <c r="E37" s="212"/>
      <c r="F37" s="212" t="s">
        <v>630</v>
      </c>
      <c r="G37" s="2"/>
      <c r="H37" s="161"/>
    </row>
    <row r="38" spans="1:8" s="213" customFormat="1" ht="14.25">
      <c r="A38" s="214" t="s">
        <v>622</v>
      </c>
      <c r="B38" s="214" t="s">
        <v>352</v>
      </c>
      <c r="C38" s="214"/>
      <c r="D38" s="211"/>
      <c r="E38" s="99"/>
      <c r="F38" s="99" t="s">
        <v>509</v>
      </c>
      <c r="G38" s="2"/>
      <c r="H38" s="161"/>
    </row>
    <row r="39" spans="1:8" ht="12.75">
      <c r="A39" s="214"/>
      <c r="B39" s="214"/>
      <c r="C39" s="214"/>
      <c r="D39" s="178"/>
      <c r="E39" s="215"/>
      <c r="F39" s="215"/>
      <c r="G39" s="2"/>
      <c r="H39" s="161"/>
    </row>
    <row r="40" spans="1:8" ht="12.75">
      <c r="A40" s="214"/>
      <c r="B40" s="214"/>
      <c r="C40" s="214"/>
      <c r="D40" s="262"/>
      <c r="E40" s="262"/>
      <c r="F40" s="262"/>
      <c r="G40" s="2"/>
      <c r="H40" s="161"/>
    </row>
    <row r="41" spans="1:8" ht="12.75">
      <c r="A41" s="214"/>
      <c r="B41" s="214"/>
      <c r="C41" s="214"/>
      <c r="D41" s="178"/>
      <c r="E41" s="216"/>
      <c r="F41" s="99"/>
      <c r="G41" s="99"/>
      <c r="H41" s="99"/>
    </row>
    <row r="42" spans="1:8" ht="12.75">
      <c r="A42" s="214"/>
      <c r="B42" s="214"/>
      <c r="C42" s="214"/>
      <c r="D42" s="211"/>
      <c r="E42" s="217"/>
      <c r="F42" s="1"/>
      <c r="G42" s="2"/>
      <c r="H42" s="161"/>
    </row>
    <row r="43" spans="1:8" ht="12.75">
      <c r="A43" s="218" t="s">
        <v>623</v>
      </c>
      <c r="B43" s="214" t="s">
        <v>682</v>
      </c>
      <c r="C43" s="214"/>
      <c r="D43" s="99"/>
      <c r="E43" s="99"/>
      <c r="F43" s="99" t="s">
        <v>621</v>
      </c>
      <c r="G43" s="2"/>
      <c r="H43" s="161"/>
    </row>
    <row r="44" spans="1:8" ht="12.75">
      <c r="A44" s="210"/>
      <c r="B44" s="210"/>
      <c r="C44" s="210"/>
      <c r="D44" s="211"/>
      <c r="E44" s="219"/>
      <c r="F44" s="219"/>
      <c r="G44" s="2"/>
      <c r="H44" s="161"/>
    </row>
    <row r="45" spans="1:8" ht="12.75">
      <c r="A45" s="4"/>
      <c r="B45" s="4"/>
      <c r="C45" s="4"/>
      <c r="D45" s="220"/>
      <c r="E45" s="1"/>
      <c r="F45" s="1"/>
      <c r="G45" s="2"/>
      <c r="H45" s="4"/>
    </row>
  </sheetData>
  <mergeCells count="11">
    <mergeCell ref="F1:G1"/>
    <mergeCell ref="F2:G2"/>
    <mergeCell ref="F3:G3"/>
    <mergeCell ref="A6:G6"/>
    <mergeCell ref="D40:F40"/>
    <mergeCell ref="A7:G7"/>
    <mergeCell ref="A9:A10"/>
    <mergeCell ref="B9:B10"/>
    <mergeCell ref="C9:C10"/>
    <mergeCell ref="D9:E9"/>
    <mergeCell ref="F9:G9"/>
  </mergeCells>
  <printOptions horizontalCentered="1"/>
  <pageMargins left="0" right="0" top="0.5118110236220472" bottom="0.511811023622047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3"/>
  <sheetViews>
    <sheetView workbookViewId="0" topLeftCell="A10">
      <selection activeCell="D25" sqref="D25"/>
    </sheetView>
  </sheetViews>
  <sheetFormatPr defaultColWidth="9.00390625" defaultRowHeight="12.75"/>
  <cols>
    <col min="1" max="1" width="58.75390625" style="4" customWidth="1"/>
    <col min="2" max="2" width="5.75390625" style="4" customWidth="1"/>
    <col min="3" max="3" width="7.625" style="4" customWidth="1"/>
    <col min="4" max="4" width="18.625" style="4" customWidth="1"/>
    <col min="5" max="5" width="18.375" style="161" customWidth="1"/>
    <col min="6" max="6" width="12.75390625" style="4" bestFit="1" customWidth="1"/>
    <col min="7" max="16384" width="9.125" style="4" customWidth="1"/>
  </cols>
  <sheetData>
    <row r="1" spans="1:5" ht="12.75">
      <c r="A1" s="135" t="s">
        <v>353</v>
      </c>
      <c r="B1" s="136"/>
      <c r="C1" s="273" t="s">
        <v>668</v>
      </c>
      <c r="D1" s="273"/>
      <c r="E1" s="273"/>
    </row>
    <row r="2" spans="1:5" ht="12.75">
      <c r="A2" s="135" t="s">
        <v>428</v>
      </c>
      <c r="B2" s="136"/>
      <c r="C2" s="274" t="s">
        <v>429</v>
      </c>
      <c r="D2" s="274"/>
      <c r="E2" s="274"/>
    </row>
    <row r="3" spans="1:5" ht="12.75">
      <c r="A3" s="136"/>
      <c r="B3" s="136"/>
      <c r="C3" s="275" t="s">
        <v>581</v>
      </c>
      <c r="D3" s="275"/>
      <c r="E3" s="275"/>
    </row>
    <row r="5" spans="1:5" ht="16.5">
      <c r="A5" s="258" t="s">
        <v>665</v>
      </c>
      <c r="B5" s="258"/>
      <c r="C5" s="258"/>
      <c r="D5" s="258"/>
      <c r="E5" s="258"/>
    </row>
    <row r="6" spans="1:5" ht="12.75">
      <c r="A6" s="276" t="s">
        <v>471</v>
      </c>
      <c r="B6" s="276"/>
      <c r="C6" s="276"/>
      <c r="D6" s="276"/>
      <c r="E6" s="276"/>
    </row>
    <row r="7" spans="1:7" ht="12.75">
      <c r="A7" s="278" t="s">
        <v>629</v>
      </c>
      <c r="B7" s="278"/>
      <c r="C7" s="278"/>
      <c r="D7" s="278"/>
      <c r="E7" s="278"/>
      <c r="F7" s="100"/>
      <c r="G7" s="100"/>
    </row>
    <row r="8" spans="1:5" ht="12.75">
      <c r="A8" s="138"/>
      <c r="B8" s="138"/>
      <c r="C8" s="138"/>
      <c r="D8" s="138"/>
      <c r="E8" s="139" t="s">
        <v>510</v>
      </c>
    </row>
    <row r="9" spans="1:5" s="141" customFormat="1" ht="28.5" customHeight="1">
      <c r="A9" s="279" t="s">
        <v>354</v>
      </c>
      <c r="B9" s="281" t="s">
        <v>582</v>
      </c>
      <c r="C9" s="281" t="s">
        <v>472</v>
      </c>
      <c r="D9" s="284" t="s">
        <v>634</v>
      </c>
      <c r="E9" s="284"/>
    </row>
    <row r="10" spans="1:5" s="141" customFormat="1" ht="15.75" customHeight="1">
      <c r="A10" s="280"/>
      <c r="B10" s="282"/>
      <c r="C10" s="283"/>
      <c r="D10" s="142" t="s">
        <v>430</v>
      </c>
      <c r="E10" s="143" t="s">
        <v>431</v>
      </c>
    </row>
    <row r="11" spans="1:5" s="145" customFormat="1" ht="15.75" customHeight="1">
      <c r="A11" s="142">
        <v>1</v>
      </c>
      <c r="B11" s="140">
        <v>2</v>
      </c>
      <c r="C11" s="144">
        <v>3</v>
      </c>
      <c r="D11" s="142">
        <v>4</v>
      </c>
      <c r="E11" s="142">
        <v>5</v>
      </c>
    </row>
    <row r="12" spans="1:5" ht="12.75">
      <c r="A12" s="146" t="s">
        <v>473</v>
      </c>
      <c r="B12" s="147"/>
      <c r="C12" s="147"/>
      <c r="D12" s="149"/>
      <c r="E12" s="149"/>
    </row>
    <row r="13" spans="1:5" ht="12.75">
      <c r="A13" s="150" t="s">
        <v>474</v>
      </c>
      <c r="B13" s="151" t="s">
        <v>433</v>
      </c>
      <c r="C13" s="152"/>
      <c r="D13" s="153">
        <v>134568764600</v>
      </c>
      <c r="E13" s="153">
        <v>71191278701</v>
      </c>
    </row>
    <row r="14" spans="1:5" ht="12.75">
      <c r="A14" s="150" t="s">
        <v>475</v>
      </c>
      <c r="B14" s="151" t="s">
        <v>436</v>
      </c>
      <c r="C14" s="152"/>
      <c r="D14" s="153">
        <v>-19111363099</v>
      </c>
      <c r="E14" s="153">
        <v>-35718384793</v>
      </c>
    </row>
    <row r="15" spans="1:5" ht="12.75">
      <c r="A15" s="150" t="s">
        <v>476</v>
      </c>
      <c r="B15" s="151" t="s">
        <v>477</v>
      </c>
      <c r="C15" s="152"/>
      <c r="D15" s="153">
        <v>-1001744043</v>
      </c>
      <c r="E15" s="153">
        <v>-500910289</v>
      </c>
    </row>
    <row r="16" spans="1:5" ht="12.75">
      <c r="A16" s="150" t="s">
        <v>478</v>
      </c>
      <c r="B16" s="151" t="s">
        <v>479</v>
      </c>
      <c r="C16" s="152"/>
      <c r="D16" s="153">
        <v>-3198202046</v>
      </c>
      <c r="E16" s="153">
        <v>-1896878493</v>
      </c>
    </row>
    <row r="17" spans="1:5" ht="12.75">
      <c r="A17" s="150" t="s">
        <v>480</v>
      </c>
      <c r="B17" s="151" t="s">
        <v>481</v>
      </c>
      <c r="C17" s="152"/>
      <c r="D17" s="153"/>
      <c r="E17" s="153">
        <v>-919629589</v>
      </c>
    </row>
    <row r="18" spans="1:5" ht="12.75">
      <c r="A18" s="150" t="s">
        <v>482</v>
      </c>
      <c r="B18" s="151" t="s">
        <v>483</v>
      </c>
      <c r="C18" s="152"/>
      <c r="D18" s="153">
        <v>1433203677</v>
      </c>
      <c r="E18" s="153">
        <v>227234313571</v>
      </c>
    </row>
    <row r="19" spans="1:5" ht="12.75">
      <c r="A19" s="150" t="s">
        <v>484</v>
      </c>
      <c r="B19" s="151" t="s">
        <v>485</v>
      </c>
      <c r="C19" s="152"/>
      <c r="D19" s="153">
        <v>-5739603661</v>
      </c>
      <c r="E19" s="153">
        <v>-243552693599</v>
      </c>
    </row>
    <row r="20" spans="1:5" ht="12.75">
      <c r="A20" s="150" t="s">
        <v>486</v>
      </c>
      <c r="B20" s="154">
        <v>20</v>
      </c>
      <c r="C20" s="152"/>
      <c r="D20" s="155">
        <v>106951055428</v>
      </c>
      <c r="E20" s="155">
        <v>15837095509</v>
      </c>
    </row>
    <row r="21" spans="1:5" ht="12.75">
      <c r="A21" s="156" t="s">
        <v>487</v>
      </c>
      <c r="B21" s="152"/>
      <c r="C21" s="152"/>
      <c r="D21" s="153">
        <v>0</v>
      </c>
      <c r="E21" s="153">
        <v>0</v>
      </c>
    </row>
    <row r="22" spans="1:5" ht="12.75">
      <c r="A22" s="150" t="s">
        <v>488</v>
      </c>
      <c r="B22" s="152">
        <v>21</v>
      </c>
      <c r="C22" s="152"/>
      <c r="D22" s="153"/>
      <c r="E22" s="153">
        <v>-1227244650</v>
      </c>
    </row>
    <row r="23" spans="1:5" ht="12.75">
      <c r="A23" s="150" t="s">
        <v>489</v>
      </c>
      <c r="B23" s="152"/>
      <c r="C23" s="152"/>
      <c r="D23" s="153">
        <v>0</v>
      </c>
      <c r="E23" s="153">
        <v>0</v>
      </c>
    </row>
    <row r="24" spans="1:5" ht="12.75">
      <c r="A24" s="150" t="s">
        <v>490</v>
      </c>
      <c r="B24" s="152">
        <v>22</v>
      </c>
      <c r="C24" s="152"/>
      <c r="D24" s="153"/>
      <c r="E24" s="153">
        <v>0</v>
      </c>
    </row>
    <row r="25" spans="1:5" ht="12.75">
      <c r="A25" s="150" t="s">
        <v>489</v>
      </c>
      <c r="B25" s="152"/>
      <c r="C25" s="152"/>
      <c r="D25" s="153">
        <v>0</v>
      </c>
      <c r="E25" s="153">
        <v>0</v>
      </c>
    </row>
    <row r="26" spans="1:5" ht="12.75">
      <c r="A26" s="150" t="s">
        <v>491</v>
      </c>
      <c r="B26" s="152">
        <v>23</v>
      </c>
      <c r="C26" s="152"/>
      <c r="D26" s="153">
        <v>0</v>
      </c>
      <c r="E26" s="153">
        <v>0</v>
      </c>
    </row>
    <row r="27" spans="1:5" ht="12.75">
      <c r="A27" s="150" t="s">
        <v>492</v>
      </c>
      <c r="B27" s="152">
        <v>24</v>
      </c>
      <c r="C27" s="152"/>
      <c r="D27" s="153">
        <v>0</v>
      </c>
      <c r="E27" s="153">
        <v>0</v>
      </c>
    </row>
    <row r="28" spans="1:5" ht="12.75">
      <c r="A28" s="150" t="s">
        <v>493</v>
      </c>
      <c r="B28" s="152">
        <v>25</v>
      </c>
      <c r="C28" s="152"/>
      <c r="D28" s="153">
        <v>-372200000</v>
      </c>
      <c r="E28" s="153"/>
    </row>
    <row r="29" spans="1:5" ht="12.75">
      <c r="A29" s="150" t="s">
        <v>494</v>
      </c>
      <c r="B29" s="152">
        <v>26</v>
      </c>
      <c r="C29" s="152"/>
      <c r="D29" s="153"/>
      <c r="E29" s="153"/>
    </row>
    <row r="30" spans="1:5" ht="12.75">
      <c r="A30" s="150" t="s">
        <v>495</v>
      </c>
      <c r="B30" s="152">
        <v>27</v>
      </c>
      <c r="C30" s="152"/>
      <c r="D30" s="153">
        <v>79215398</v>
      </c>
      <c r="E30" s="153">
        <v>79752650</v>
      </c>
    </row>
    <row r="31" spans="1:5" ht="12.75">
      <c r="A31" s="150" t="s">
        <v>496</v>
      </c>
      <c r="B31" s="154">
        <v>30</v>
      </c>
      <c r="C31" s="152"/>
      <c r="D31" s="155">
        <v>-292984602</v>
      </c>
      <c r="E31" s="155">
        <v>-1147492000</v>
      </c>
    </row>
    <row r="32" spans="1:5" ht="12.75">
      <c r="A32" s="156" t="s">
        <v>497</v>
      </c>
      <c r="B32" s="152"/>
      <c r="C32" s="152"/>
      <c r="D32" s="155"/>
      <c r="E32" s="153">
        <v>0</v>
      </c>
    </row>
    <row r="33" spans="1:5" ht="12.75">
      <c r="A33" s="150" t="s">
        <v>498</v>
      </c>
      <c r="B33" s="152">
        <v>31</v>
      </c>
      <c r="C33" s="152"/>
      <c r="D33" s="153">
        <v>0</v>
      </c>
      <c r="E33" s="153"/>
    </row>
    <row r="34" spans="1:5" ht="12.75">
      <c r="A34" s="150" t="s">
        <v>499</v>
      </c>
      <c r="B34" s="152">
        <v>32</v>
      </c>
      <c r="C34" s="152"/>
      <c r="D34" s="153">
        <v>0</v>
      </c>
      <c r="E34" s="153"/>
    </row>
    <row r="35" spans="1:5" ht="12.75">
      <c r="A35" s="150" t="s">
        <v>500</v>
      </c>
      <c r="B35" s="152"/>
      <c r="C35" s="152"/>
      <c r="D35" s="153">
        <v>0</v>
      </c>
      <c r="E35" s="153">
        <v>0</v>
      </c>
    </row>
    <row r="36" spans="1:5" ht="12.75">
      <c r="A36" s="150" t="s">
        <v>501</v>
      </c>
      <c r="B36" s="152">
        <v>33</v>
      </c>
      <c r="C36" s="152"/>
      <c r="D36" s="153">
        <v>11939984468</v>
      </c>
      <c r="E36" s="153">
        <v>7253048409</v>
      </c>
    </row>
    <row r="37" spans="1:5" ht="12.75">
      <c r="A37" s="150" t="s">
        <v>502</v>
      </c>
      <c r="B37" s="152">
        <v>34</v>
      </c>
      <c r="C37" s="152"/>
      <c r="D37" s="153">
        <v>-109425898691</v>
      </c>
      <c r="E37" s="153">
        <v>-72585106355</v>
      </c>
    </row>
    <row r="38" spans="1:5" ht="12.75">
      <c r="A38" s="150" t="s">
        <v>503</v>
      </c>
      <c r="B38" s="152">
        <v>35</v>
      </c>
      <c r="C38" s="152"/>
      <c r="D38" s="153">
        <v>-1030432102</v>
      </c>
      <c r="E38" s="153">
        <v>0</v>
      </c>
    </row>
    <row r="39" spans="1:5" ht="12.75">
      <c r="A39" s="150" t="s">
        <v>504</v>
      </c>
      <c r="B39" s="152">
        <v>36</v>
      </c>
      <c r="C39" s="152"/>
      <c r="D39" s="153">
        <v>0</v>
      </c>
      <c r="E39" s="153">
        <v>0</v>
      </c>
    </row>
    <row r="40" spans="1:5" ht="12.75">
      <c r="A40" s="150" t="s">
        <v>505</v>
      </c>
      <c r="B40" s="154">
        <v>40</v>
      </c>
      <c r="C40" s="152"/>
      <c r="D40" s="155">
        <v>-98516346325</v>
      </c>
      <c r="E40" s="155">
        <v>-65332057946</v>
      </c>
    </row>
    <row r="41" spans="1:5" ht="12.75">
      <c r="A41" s="156" t="s">
        <v>506</v>
      </c>
      <c r="B41" s="154">
        <v>50</v>
      </c>
      <c r="C41" s="152"/>
      <c r="D41" s="155">
        <v>8141724501</v>
      </c>
      <c r="E41" s="155">
        <v>-50642454437</v>
      </c>
    </row>
    <row r="42" spans="1:5" ht="12.75">
      <c r="A42" s="156" t="s">
        <v>507</v>
      </c>
      <c r="B42" s="154">
        <v>60</v>
      </c>
      <c r="C42" s="152"/>
      <c r="D42" s="155">
        <v>6708816060</v>
      </c>
      <c r="E42" s="155">
        <v>57036038449</v>
      </c>
    </row>
    <row r="43" spans="1:5" ht="12.75">
      <c r="A43" s="150" t="s">
        <v>608</v>
      </c>
      <c r="B43" s="152">
        <v>61</v>
      </c>
      <c r="C43" s="152"/>
      <c r="D43" s="153"/>
      <c r="E43" s="153"/>
    </row>
    <row r="44" spans="1:5" ht="12.75">
      <c r="A44" s="157" t="s">
        <v>508</v>
      </c>
      <c r="B44" s="158">
        <v>70</v>
      </c>
      <c r="C44" s="159"/>
      <c r="D44" s="160">
        <v>14850540561</v>
      </c>
      <c r="E44" s="160">
        <v>6393584012</v>
      </c>
    </row>
    <row r="45" ht="12.75">
      <c r="D45" s="161"/>
    </row>
    <row r="46" spans="4:5" ht="12.75">
      <c r="D46" s="276" t="s">
        <v>633</v>
      </c>
      <c r="E46" s="276"/>
    </row>
    <row r="47" spans="1:5" ht="12.75">
      <c r="A47" s="162" t="s">
        <v>511</v>
      </c>
      <c r="B47" s="162"/>
      <c r="C47" s="162"/>
      <c r="D47" s="255" t="s">
        <v>509</v>
      </c>
      <c r="E47" s="255"/>
    </row>
    <row r="48" spans="1:5" ht="12.75">
      <c r="A48" s="162"/>
      <c r="B48" s="162"/>
      <c r="C48" s="162"/>
      <c r="D48" s="163"/>
      <c r="E48" s="164"/>
    </row>
    <row r="49" spans="1:5" ht="12.75">
      <c r="A49" s="162"/>
      <c r="B49" s="162"/>
      <c r="C49" s="162"/>
      <c r="D49" s="163"/>
      <c r="E49" s="164"/>
    </row>
    <row r="50" spans="4:5" ht="12.75">
      <c r="D50" s="137"/>
      <c r="E50" s="165"/>
    </row>
    <row r="51" spans="4:5" ht="12.75">
      <c r="D51" s="137"/>
      <c r="E51" s="165"/>
    </row>
    <row r="52" spans="4:5" ht="12.75">
      <c r="D52" s="137"/>
      <c r="E52" s="165"/>
    </row>
    <row r="53" spans="1:5" ht="12.75">
      <c r="A53" s="162" t="s">
        <v>681</v>
      </c>
      <c r="B53" s="162"/>
      <c r="C53" s="162"/>
      <c r="D53" s="255" t="s">
        <v>621</v>
      </c>
      <c r="E53" s="277"/>
    </row>
  </sheetData>
  <mergeCells count="13">
    <mergeCell ref="A6:E6"/>
    <mergeCell ref="D46:E46"/>
    <mergeCell ref="D47:E47"/>
    <mergeCell ref="D53:E53"/>
    <mergeCell ref="A7:E7"/>
    <mergeCell ref="A9:A10"/>
    <mergeCell ref="B9:B10"/>
    <mergeCell ref="C9:C10"/>
    <mergeCell ref="D9:E9"/>
    <mergeCell ref="C1:E1"/>
    <mergeCell ref="C2:E2"/>
    <mergeCell ref="C3:E3"/>
    <mergeCell ref="A5:E5"/>
  </mergeCells>
  <printOptions horizontalCentered="1"/>
  <pageMargins left="0" right="0" top="0.56" bottom="0.38" header="0.33" footer="0.19"/>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491"/>
  <sheetViews>
    <sheetView view="pageBreakPreview" zoomScaleNormal="110" zoomScaleSheetLayoutView="100" workbookViewId="0" topLeftCell="A1">
      <selection activeCell="M10" sqref="M10"/>
    </sheetView>
  </sheetViews>
  <sheetFormatPr defaultColWidth="9.00390625" defaultRowHeight="12.75"/>
  <cols>
    <col min="1" max="1" width="30.125" style="4" customWidth="1"/>
    <col min="2" max="2" width="15.25390625" style="4" customWidth="1"/>
    <col min="3" max="3" width="13.25390625" style="4" customWidth="1"/>
    <col min="4" max="4" width="15.375" style="4" customWidth="1"/>
    <col min="5" max="5" width="15.25390625" style="4" customWidth="1"/>
    <col min="6" max="6" width="6.625" style="4" customWidth="1"/>
    <col min="7" max="7" width="14.75390625" style="4" customWidth="1"/>
    <col min="8" max="8" width="4.75390625" style="4" customWidth="1"/>
    <col min="9" max="9" width="8.125" style="4" customWidth="1"/>
    <col min="10" max="10" width="12.00390625" style="4" customWidth="1"/>
    <col min="11" max="16384" width="9.125" style="4" customWidth="1"/>
  </cols>
  <sheetData>
    <row r="1" spans="1:7" ht="12.75">
      <c r="A1" s="7" t="s">
        <v>556</v>
      </c>
      <c r="B1" s="8"/>
      <c r="C1" s="8"/>
      <c r="D1" s="9"/>
      <c r="F1" s="10" t="s">
        <v>667</v>
      </c>
      <c r="G1" s="8"/>
    </row>
    <row r="2" spans="1:7" ht="12.75">
      <c r="A2" s="7" t="s">
        <v>428</v>
      </c>
      <c r="B2" s="8"/>
      <c r="C2" s="8"/>
      <c r="D2" s="9"/>
      <c r="F2" s="11" t="s">
        <v>557</v>
      </c>
      <c r="G2" s="8"/>
    </row>
    <row r="3" spans="1:7" ht="12.75">
      <c r="A3" s="8"/>
      <c r="B3" s="8"/>
      <c r="C3" s="8"/>
      <c r="D3" s="9"/>
      <c r="F3" s="11" t="s">
        <v>558</v>
      </c>
      <c r="G3" s="8"/>
    </row>
    <row r="4" spans="1:7" ht="12.75">
      <c r="A4" s="8"/>
      <c r="B4" s="8"/>
      <c r="C4" s="8"/>
      <c r="D4" s="9"/>
      <c r="E4" s="9"/>
      <c r="F4" s="12"/>
      <c r="G4" s="8"/>
    </row>
    <row r="5" spans="1:7" ht="18">
      <c r="A5" s="285" t="s">
        <v>666</v>
      </c>
      <c r="B5" s="285"/>
      <c r="C5" s="285"/>
      <c r="D5" s="285"/>
      <c r="E5" s="285"/>
      <c r="F5" s="285"/>
      <c r="G5" s="285"/>
    </row>
    <row r="6" spans="1:7" ht="15.75">
      <c r="A6" s="286" t="s">
        <v>629</v>
      </c>
      <c r="B6" s="286"/>
      <c r="C6" s="286"/>
      <c r="D6" s="286"/>
      <c r="E6" s="286"/>
      <c r="F6" s="286"/>
      <c r="G6" s="286"/>
    </row>
    <row r="7" spans="1:7" ht="12.75">
      <c r="A7" s="8"/>
      <c r="B7" s="8"/>
      <c r="C7" s="8"/>
      <c r="D7" s="9"/>
      <c r="E7" s="9"/>
      <c r="F7" s="8"/>
      <c r="G7" s="8"/>
    </row>
    <row r="8" spans="1:7" ht="12.75">
      <c r="A8" s="13" t="s">
        <v>559</v>
      </c>
      <c r="B8" s="8"/>
      <c r="C8" s="8"/>
      <c r="D8" s="9"/>
      <c r="E8" s="9"/>
      <c r="F8" s="8"/>
      <c r="G8" s="8"/>
    </row>
    <row r="9" spans="1:7" ht="12.75">
      <c r="A9" s="8" t="s">
        <v>560</v>
      </c>
      <c r="B9" s="8"/>
      <c r="C9" s="8"/>
      <c r="D9" s="9"/>
      <c r="E9" s="9"/>
      <c r="F9" s="8"/>
      <c r="G9" s="8"/>
    </row>
    <row r="10" spans="1:7" ht="12.75">
      <c r="A10" s="8" t="s">
        <v>561</v>
      </c>
      <c r="B10" s="8"/>
      <c r="C10" s="8"/>
      <c r="D10" s="9"/>
      <c r="E10" s="9"/>
      <c r="F10" s="8"/>
      <c r="G10" s="8"/>
    </row>
    <row r="11" spans="1:7" ht="12.75">
      <c r="A11" s="8" t="s">
        <v>562</v>
      </c>
      <c r="B11" s="8"/>
      <c r="C11" s="8"/>
      <c r="D11" s="9"/>
      <c r="E11" s="9"/>
      <c r="F11" s="8"/>
      <c r="G11" s="8"/>
    </row>
    <row r="12" spans="1:7" ht="12.75">
      <c r="A12" s="8" t="s">
        <v>563</v>
      </c>
      <c r="B12" s="8"/>
      <c r="C12" s="8"/>
      <c r="D12" s="9"/>
      <c r="E12" s="9"/>
      <c r="F12" s="8"/>
      <c r="G12" s="8"/>
    </row>
    <row r="13" spans="1:7" ht="12.75">
      <c r="A13" s="13" t="s">
        <v>564</v>
      </c>
      <c r="B13" s="8"/>
      <c r="C13" s="8"/>
      <c r="D13" s="9"/>
      <c r="E13" s="9"/>
      <c r="F13" s="8"/>
      <c r="G13" s="8"/>
    </row>
    <row r="14" spans="1:7" ht="12.75">
      <c r="A14" s="8" t="s">
        <v>635</v>
      </c>
      <c r="B14" s="8"/>
      <c r="C14" s="8"/>
      <c r="D14" s="9"/>
      <c r="E14" s="9"/>
      <c r="F14" s="8"/>
      <c r="G14" s="8"/>
    </row>
    <row r="15" spans="1:7" ht="12.75">
      <c r="A15" s="8" t="s">
        <v>565</v>
      </c>
      <c r="B15" s="8"/>
      <c r="C15" s="8"/>
      <c r="E15" s="9"/>
      <c r="F15" s="8"/>
      <c r="G15" s="8"/>
    </row>
    <row r="16" spans="1:7" ht="12.75">
      <c r="A16" s="13" t="s">
        <v>566</v>
      </c>
      <c r="B16" s="8"/>
      <c r="C16" s="8"/>
      <c r="D16" s="9"/>
      <c r="E16" s="9"/>
      <c r="F16" s="8"/>
      <c r="G16" s="8"/>
    </row>
    <row r="17" spans="1:7" ht="12.75">
      <c r="A17" s="8" t="s">
        <v>567</v>
      </c>
      <c r="B17" s="8"/>
      <c r="C17" s="8"/>
      <c r="F17" s="8"/>
      <c r="G17" s="8"/>
    </row>
    <row r="18" spans="1:7" ht="12.75">
      <c r="A18" s="8" t="s">
        <v>583</v>
      </c>
      <c r="B18" s="8"/>
      <c r="C18" s="8"/>
      <c r="D18" s="9"/>
      <c r="G18" s="8"/>
    </row>
    <row r="19" spans="1:7" ht="12.75">
      <c r="A19" s="8" t="s">
        <v>568</v>
      </c>
      <c r="B19" s="8"/>
      <c r="C19" s="8"/>
      <c r="F19" s="8"/>
      <c r="G19" s="8"/>
    </row>
    <row r="20" spans="1:7" ht="12.75">
      <c r="A20" s="13" t="s">
        <v>569</v>
      </c>
      <c r="B20" s="8"/>
      <c r="C20" s="8"/>
      <c r="D20" s="9"/>
      <c r="E20" s="9"/>
      <c r="F20" s="8"/>
      <c r="G20" s="8"/>
    </row>
    <row r="21" spans="1:7" ht="12.75">
      <c r="A21" s="8" t="s">
        <v>636</v>
      </c>
      <c r="B21" s="8"/>
      <c r="C21" s="8"/>
      <c r="D21" s="9"/>
      <c r="E21" s="9"/>
      <c r="F21" s="8"/>
      <c r="G21" s="8"/>
    </row>
    <row r="22" spans="1:7" ht="12.75">
      <c r="A22" s="8" t="s">
        <v>20</v>
      </c>
      <c r="B22" s="8"/>
      <c r="C22" s="8"/>
      <c r="D22" s="9"/>
      <c r="E22" s="9"/>
      <c r="F22" s="8"/>
      <c r="G22" s="8"/>
    </row>
    <row r="23" spans="1:7" ht="12.75">
      <c r="A23" s="8" t="s">
        <v>15</v>
      </c>
      <c r="B23" s="8"/>
      <c r="C23" s="8"/>
      <c r="D23" s="9"/>
      <c r="E23" s="9"/>
      <c r="F23" s="8"/>
      <c r="G23" s="8"/>
    </row>
    <row r="24" spans="1:7" ht="12.75">
      <c r="A24" s="8" t="s">
        <v>17</v>
      </c>
      <c r="B24" s="8"/>
      <c r="C24" s="8"/>
      <c r="D24" s="9"/>
      <c r="E24" s="9"/>
      <c r="F24" s="8"/>
      <c r="G24" s="8"/>
    </row>
    <row r="25" spans="1:7" ht="12.75">
      <c r="A25" s="8" t="s">
        <v>16</v>
      </c>
      <c r="B25" s="8"/>
      <c r="C25" s="8"/>
      <c r="D25" s="9"/>
      <c r="E25" s="9"/>
      <c r="F25" s="8"/>
      <c r="G25" s="8"/>
    </row>
    <row r="26" spans="1:7" ht="12.75">
      <c r="A26" s="8" t="s">
        <v>637</v>
      </c>
      <c r="B26" s="8"/>
      <c r="C26" s="8"/>
      <c r="D26" s="9"/>
      <c r="E26" s="9"/>
      <c r="F26" s="8"/>
      <c r="G26" s="8"/>
    </row>
    <row r="27" spans="1:7" ht="12.75">
      <c r="A27" s="8" t="s">
        <v>570</v>
      </c>
      <c r="B27" s="8"/>
      <c r="C27" s="8"/>
      <c r="D27" s="9"/>
      <c r="E27" s="9"/>
      <c r="F27" s="8"/>
      <c r="G27" s="8"/>
    </row>
    <row r="28" spans="1:7" ht="12.75">
      <c r="A28" s="8" t="s">
        <v>21</v>
      </c>
      <c r="B28" s="8"/>
      <c r="C28" s="8"/>
      <c r="E28" s="9"/>
      <c r="F28" s="8"/>
      <c r="G28" s="8"/>
    </row>
    <row r="29" spans="1:7" ht="12.75">
      <c r="A29" s="8" t="s">
        <v>22</v>
      </c>
      <c r="B29" s="8"/>
      <c r="C29" s="8"/>
      <c r="E29" s="9"/>
      <c r="F29" s="8"/>
      <c r="G29" s="8"/>
    </row>
    <row r="30" spans="1:7" ht="12.75">
      <c r="A30" s="8" t="s">
        <v>571</v>
      </c>
      <c r="B30" s="8"/>
      <c r="C30" s="8"/>
      <c r="E30" s="9"/>
      <c r="F30" s="8"/>
      <c r="G30" s="8"/>
    </row>
    <row r="31" spans="1:7" ht="12.75">
      <c r="A31" s="8" t="s">
        <v>572</v>
      </c>
      <c r="B31" s="8"/>
      <c r="C31" s="8"/>
      <c r="E31" s="9"/>
      <c r="F31" s="8"/>
      <c r="G31" s="8"/>
    </row>
    <row r="32" spans="1:7" ht="12.75">
      <c r="A32" s="8" t="s">
        <v>573</v>
      </c>
      <c r="B32" s="8"/>
      <c r="C32" s="8"/>
      <c r="D32" s="9"/>
      <c r="E32" s="9"/>
      <c r="F32" s="8"/>
      <c r="G32" s="8"/>
    </row>
    <row r="33" spans="1:7" ht="12.75">
      <c r="A33" s="8" t="s">
        <v>574</v>
      </c>
      <c r="B33" s="8"/>
      <c r="C33" s="8"/>
      <c r="D33" s="9"/>
      <c r="E33" s="9"/>
      <c r="F33" s="8"/>
      <c r="G33" s="8"/>
    </row>
    <row r="34" spans="1:7" ht="12.75">
      <c r="A34" s="8" t="s">
        <v>12</v>
      </c>
      <c r="B34" s="8"/>
      <c r="C34" s="8"/>
      <c r="D34" s="9"/>
      <c r="E34" s="9"/>
      <c r="F34" s="8"/>
      <c r="G34" s="8"/>
    </row>
    <row r="35" spans="1:7" ht="12.75">
      <c r="A35" s="8" t="s">
        <v>14</v>
      </c>
      <c r="B35" s="8"/>
      <c r="C35" s="8"/>
      <c r="D35" s="9"/>
      <c r="E35" s="9"/>
      <c r="F35" s="8"/>
      <c r="G35" s="8"/>
    </row>
    <row r="36" spans="1:7" ht="12.75">
      <c r="A36" s="8" t="s">
        <v>13</v>
      </c>
      <c r="B36" s="8"/>
      <c r="C36" s="8"/>
      <c r="D36" s="9"/>
      <c r="E36" s="9"/>
      <c r="F36" s="8"/>
      <c r="G36" s="8"/>
    </row>
    <row r="37" spans="1:7" ht="12.75">
      <c r="A37" s="8" t="s">
        <v>638</v>
      </c>
      <c r="B37" s="8"/>
      <c r="C37" s="8"/>
      <c r="D37" s="9"/>
      <c r="E37" s="9"/>
      <c r="F37" s="8"/>
      <c r="G37" s="8"/>
    </row>
    <row r="38" spans="1:7" ht="12.75">
      <c r="A38" s="8" t="s">
        <v>639</v>
      </c>
      <c r="B38" s="8"/>
      <c r="C38" s="8"/>
      <c r="D38" s="9"/>
      <c r="E38" s="9"/>
      <c r="F38" s="8"/>
      <c r="G38" s="8"/>
    </row>
    <row r="39" spans="1:7" ht="12.75">
      <c r="A39" s="8" t="s">
        <v>640</v>
      </c>
      <c r="B39" s="8"/>
      <c r="C39" s="8"/>
      <c r="D39" s="9"/>
      <c r="E39" s="9"/>
      <c r="F39" s="8"/>
      <c r="G39" s="8"/>
    </row>
    <row r="40" spans="1:7" ht="12.75">
      <c r="A40" s="8" t="s">
        <v>11</v>
      </c>
      <c r="B40" s="8"/>
      <c r="C40" s="8"/>
      <c r="D40" s="8"/>
      <c r="E40" s="9"/>
      <c r="G40" s="8"/>
    </row>
    <row r="41" spans="1:7" ht="12.75">
      <c r="A41" s="8" t="s">
        <v>10</v>
      </c>
      <c r="B41" s="8"/>
      <c r="C41" s="8"/>
      <c r="D41" s="8"/>
      <c r="E41" s="9"/>
      <c r="G41" s="8"/>
    </row>
    <row r="42" spans="1:7" ht="12.75">
      <c r="A42" s="8" t="s">
        <v>23</v>
      </c>
      <c r="B42" s="8"/>
      <c r="C42" s="8"/>
      <c r="D42" s="8"/>
      <c r="E42" s="9"/>
      <c r="G42" s="8"/>
    </row>
    <row r="43" spans="2:7" ht="12.75">
      <c r="B43" s="8" t="s">
        <v>642</v>
      </c>
      <c r="D43" s="8" t="s">
        <v>643</v>
      </c>
      <c r="E43" s="9"/>
      <c r="G43" s="8"/>
    </row>
    <row r="44" spans="2:7" ht="12.75">
      <c r="B44" s="8" t="s">
        <v>641</v>
      </c>
      <c r="D44" s="8" t="s">
        <v>644</v>
      </c>
      <c r="E44" s="9"/>
      <c r="G44" s="8"/>
    </row>
    <row r="45" spans="2:7" ht="12.75">
      <c r="B45" s="8" t="s">
        <v>645</v>
      </c>
      <c r="D45" s="8" t="s">
        <v>646</v>
      </c>
      <c r="E45" s="9"/>
      <c r="G45" s="8"/>
    </row>
    <row r="46" spans="2:7" ht="12.75">
      <c r="B46" s="8" t="s">
        <v>647</v>
      </c>
      <c r="D46" s="8" t="s">
        <v>648</v>
      </c>
      <c r="E46" s="9"/>
      <c r="G46" s="8"/>
    </row>
    <row r="47" spans="1:7" ht="12.75">
      <c r="A47" s="8" t="s">
        <v>575</v>
      </c>
      <c r="B47" s="8"/>
      <c r="C47" s="8"/>
      <c r="D47" s="9"/>
      <c r="E47" s="9"/>
      <c r="F47" s="8"/>
      <c r="G47" s="8"/>
    </row>
    <row r="48" spans="1:7" ht="12.75">
      <c r="A48" s="8" t="s">
        <v>576</v>
      </c>
      <c r="B48" s="8"/>
      <c r="C48" s="8"/>
      <c r="D48" s="9"/>
      <c r="E48" s="9"/>
      <c r="F48" s="8"/>
      <c r="G48" s="8"/>
    </row>
    <row r="49" spans="1:7" ht="12.75">
      <c r="A49" s="8" t="s">
        <v>577</v>
      </c>
      <c r="B49" s="8"/>
      <c r="C49" s="8"/>
      <c r="D49" s="9"/>
      <c r="E49" s="9"/>
      <c r="F49" s="8"/>
      <c r="G49" s="8"/>
    </row>
    <row r="50" spans="1:7" ht="12.75">
      <c r="A50" s="8" t="s">
        <v>578</v>
      </c>
      <c r="B50" s="8"/>
      <c r="C50" s="8"/>
      <c r="D50" s="9"/>
      <c r="E50" s="9"/>
      <c r="F50" s="8"/>
      <c r="G50" s="8"/>
    </row>
    <row r="51" spans="1:7" ht="12.75">
      <c r="A51" s="8" t="s">
        <v>24</v>
      </c>
      <c r="B51" s="8"/>
      <c r="C51" s="8"/>
      <c r="D51" s="9"/>
      <c r="E51" s="9"/>
      <c r="F51" s="8"/>
      <c r="G51" s="8"/>
    </row>
    <row r="52" spans="1:7" ht="12.75">
      <c r="A52" s="8" t="s">
        <v>0</v>
      </c>
      <c r="B52" s="8"/>
      <c r="C52" s="8"/>
      <c r="D52" s="9"/>
      <c r="E52" s="8"/>
      <c r="F52" s="8"/>
      <c r="G52" s="8"/>
    </row>
    <row r="53" spans="1:7" ht="12.75">
      <c r="A53" s="8" t="s">
        <v>1</v>
      </c>
      <c r="B53" s="8"/>
      <c r="C53" s="8"/>
      <c r="D53" s="9"/>
      <c r="E53" s="8"/>
      <c r="F53" s="8"/>
      <c r="G53" s="8"/>
    </row>
    <row r="54" spans="1:7" ht="12.75">
      <c r="A54" s="8" t="s">
        <v>25</v>
      </c>
      <c r="B54" s="8"/>
      <c r="C54" s="8"/>
      <c r="D54" s="9"/>
      <c r="E54" s="8"/>
      <c r="F54" s="8"/>
      <c r="G54" s="8"/>
    </row>
    <row r="55" spans="1:7" ht="12.75">
      <c r="A55" s="8" t="s">
        <v>2</v>
      </c>
      <c r="B55" s="8"/>
      <c r="C55" s="8"/>
      <c r="D55" s="9"/>
      <c r="E55" s="8"/>
      <c r="F55" s="8"/>
      <c r="G55" s="8"/>
    </row>
    <row r="56" spans="1:7" ht="12.75">
      <c r="A56" s="8" t="s">
        <v>9</v>
      </c>
      <c r="B56" s="8"/>
      <c r="C56" s="8"/>
      <c r="D56" s="9"/>
      <c r="E56" s="8"/>
      <c r="F56" s="8"/>
      <c r="G56" s="8"/>
    </row>
    <row r="57" spans="1:7" ht="12.75">
      <c r="A57" s="8" t="s">
        <v>8</v>
      </c>
      <c r="B57" s="8"/>
      <c r="C57" s="8"/>
      <c r="D57" s="9"/>
      <c r="E57" s="8"/>
      <c r="F57" s="8"/>
      <c r="G57" s="8"/>
    </row>
    <row r="58" spans="1:7" ht="12.75">
      <c r="A58" s="8" t="s">
        <v>671</v>
      </c>
      <c r="B58" s="8"/>
      <c r="C58" s="8"/>
      <c r="D58" s="9"/>
      <c r="E58" s="8"/>
      <c r="F58" s="8"/>
      <c r="G58" s="8"/>
    </row>
    <row r="59" spans="1:7" ht="12.75">
      <c r="A59" s="8" t="s">
        <v>672</v>
      </c>
      <c r="B59" s="8"/>
      <c r="C59" s="8"/>
      <c r="D59" s="9"/>
      <c r="E59" s="8"/>
      <c r="F59" s="8"/>
      <c r="G59" s="8"/>
    </row>
    <row r="60" spans="1:7" ht="12.75">
      <c r="A60" s="8" t="s">
        <v>26</v>
      </c>
      <c r="B60" s="8"/>
      <c r="C60" s="8"/>
      <c r="D60" s="9"/>
      <c r="E60" s="9"/>
      <c r="F60" s="8"/>
      <c r="G60" s="8"/>
    </row>
    <row r="61" spans="1:7" ht="12.75">
      <c r="A61" s="8" t="s">
        <v>5</v>
      </c>
      <c r="B61" s="8"/>
      <c r="C61" s="8"/>
      <c r="D61" s="8"/>
      <c r="E61" s="9"/>
      <c r="F61" s="8"/>
      <c r="G61" s="8"/>
    </row>
    <row r="62" spans="1:7" ht="12.75">
      <c r="A62" s="8" t="s">
        <v>7</v>
      </c>
      <c r="B62" s="8"/>
      <c r="C62" s="8"/>
      <c r="D62" s="8"/>
      <c r="E62" s="9"/>
      <c r="F62" s="8"/>
      <c r="G62" s="8"/>
    </row>
    <row r="63" spans="1:7" ht="12.75">
      <c r="A63" s="8" t="s">
        <v>6</v>
      </c>
      <c r="B63" s="8"/>
      <c r="C63" s="8"/>
      <c r="D63" s="8"/>
      <c r="E63" s="9"/>
      <c r="F63" s="8"/>
      <c r="G63" s="8"/>
    </row>
    <row r="64" spans="1:7" ht="12.75">
      <c r="A64" s="8" t="s">
        <v>4</v>
      </c>
      <c r="B64" s="8"/>
      <c r="C64" s="8"/>
      <c r="D64" s="9"/>
      <c r="E64" s="9"/>
      <c r="F64" s="8"/>
      <c r="G64" s="8"/>
    </row>
    <row r="65" spans="1:7" ht="12.75">
      <c r="A65" s="8" t="s">
        <v>3</v>
      </c>
      <c r="B65" s="8"/>
      <c r="C65" s="8"/>
      <c r="D65" s="9"/>
      <c r="E65" s="9"/>
      <c r="F65" s="8"/>
      <c r="G65" s="8"/>
    </row>
    <row r="66" spans="1:7" ht="12.75">
      <c r="A66" s="8" t="s">
        <v>27</v>
      </c>
      <c r="B66" s="8"/>
      <c r="C66" s="8"/>
      <c r="D66" s="9"/>
      <c r="E66" s="9"/>
      <c r="F66" s="8"/>
      <c r="G66" s="8"/>
    </row>
    <row r="67" spans="1:7" ht="12.75">
      <c r="A67" s="8" t="s">
        <v>673</v>
      </c>
      <c r="B67" s="8"/>
      <c r="C67" s="8"/>
      <c r="D67" s="9"/>
      <c r="E67" s="9"/>
      <c r="F67" s="8"/>
      <c r="G67" s="8"/>
    </row>
    <row r="68" spans="1:7" ht="12.75">
      <c r="A68" s="8" t="s">
        <v>675</v>
      </c>
      <c r="B68" s="8"/>
      <c r="C68" s="8"/>
      <c r="D68" s="9"/>
      <c r="E68" s="9"/>
      <c r="F68" s="8"/>
      <c r="G68" s="8"/>
    </row>
    <row r="69" spans="1:7" ht="12.75">
      <c r="A69" s="8" t="s">
        <v>674</v>
      </c>
      <c r="B69" s="8"/>
      <c r="C69" s="8"/>
      <c r="D69" s="9"/>
      <c r="E69" s="9"/>
      <c r="F69" s="8"/>
      <c r="G69" s="8"/>
    </row>
    <row r="70" spans="1:7" ht="12.75">
      <c r="A70" s="8" t="s">
        <v>28</v>
      </c>
      <c r="B70" s="8"/>
      <c r="C70" s="8"/>
      <c r="D70" s="9"/>
      <c r="E70" s="9"/>
      <c r="F70" s="8"/>
      <c r="G70" s="8"/>
    </row>
    <row r="71" spans="1:7" ht="12.75">
      <c r="A71" s="8" t="s">
        <v>676</v>
      </c>
      <c r="B71" s="8"/>
      <c r="C71" s="8"/>
      <c r="D71" s="9"/>
      <c r="E71" s="9"/>
      <c r="F71" s="8"/>
      <c r="G71" s="8"/>
    </row>
    <row r="72" spans="1:7" ht="12.75">
      <c r="A72" s="8" t="s">
        <v>29</v>
      </c>
      <c r="B72" s="8"/>
      <c r="C72" s="8"/>
      <c r="D72" s="9"/>
      <c r="E72" s="9"/>
      <c r="F72" s="8"/>
      <c r="G72" s="8"/>
    </row>
    <row r="73" spans="1:7" ht="12.75">
      <c r="A73" s="8" t="s">
        <v>30</v>
      </c>
      <c r="B73" s="8"/>
      <c r="C73" s="8"/>
      <c r="D73" s="8"/>
      <c r="E73" s="9"/>
      <c r="F73" s="8"/>
      <c r="G73" s="8"/>
    </row>
    <row r="74" spans="1:7" ht="12.75">
      <c r="A74" s="8" t="s">
        <v>677</v>
      </c>
      <c r="B74" s="8"/>
      <c r="C74" s="8"/>
      <c r="D74" s="9"/>
      <c r="E74" s="8"/>
      <c r="F74" s="8"/>
      <c r="G74" s="8"/>
    </row>
    <row r="75" spans="1:7" ht="12.75">
      <c r="A75" s="8" t="s">
        <v>678</v>
      </c>
      <c r="B75" s="8"/>
      <c r="C75" s="8"/>
      <c r="D75" s="9"/>
      <c r="E75" s="8"/>
      <c r="F75" s="8"/>
      <c r="G75" s="8"/>
    </row>
    <row r="76" spans="1:7" ht="12.75">
      <c r="A76" s="8" t="s">
        <v>679</v>
      </c>
      <c r="B76" s="8"/>
      <c r="C76" s="8"/>
      <c r="D76" s="9"/>
      <c r="E76" s="8"/>
      <c r="F76" s="8"/>
      <c r="G76" s="8"/>
    </row>
    <row r="77" spans="1:7" ht="12.75">
      <c r="A77" s="8" t="s">
        <v>680</v>
      </c>
      <c r="B77" s="8"/>
      <c r="C77" s="8"/>
      <c r="D77" s="9"/>
      <c r="E77" s="8"/>
      <c r="F77" s="8"/>
      <c r="G77" s="8"/>
    </row>
    <row r="78" spans="1:7" ht="12.75">
      <c r="A78" s="8" t="s">
        <v>31</v>
      </c>
      <c r="B78" s="8"/>
      <c r="C78" s="8"/>
      <c r="D78" s="9"/>
      <c r="E78" s="9"/>
      <c r="F78" s="8"/>
      <c r="G78" s="8"/>
    </row>
    <row r="79" spans="1:7" ht="12.75">
      <c r="A79" s="8" t="s">
        <v>584</v>
      </c>
      <c r="B79" s="8"/>
      <c r="C79" s="8"/>
      <c r="D79" s="14"/>
      <c r="F79" s="8"/>
      <c r="G79" s="8"/>
    </row>
    <row r="80" spans="1:7" ht="12.75">
      <c r="A80" s="8" t="s">
        <v>18</v>
      </c>
      <c r="B80" s="8"/>
      <c r="C80" s="8"/>
      <c r="D80" s="8"/>
      <c r="F80" s="8"/>
      <c r="G80" s="8"/>
    </row>
    <row r="81" spans="1:7" ht="12.75">
      <c r="A81" s="8" t="s">
        <v>19</v>
      </c>
      <c r="B81" s="8"/>
      <c r="C81" s="8"/>
      <c r="D81" s="8"/>
      <c r="F81" s="8"/>
      <c r="G81" s="8"/>
    </row>
    <row r="82" spans="1:7" ht="12.75">
      <c r="A82" s="8" t="s">
        <v>32</v>
      </c>
      <c r="B82" s="8"/>
      <c r="C82" s="8"/>
      <c r="D82" s="9"/>
      <c r="E82" s="9"/>
      <c r="F82" s="8"/>
      <c r="G82" s="8"/>
    </row>
    <row r="83" spans="1:7" ht="12.75">
      <c r="A83" s="8" t="s">
        <v>33</v>
      </c>
      <c r="B83" s="8"/>
      <c r="D83" s="8"/>
      <c r="E83" s="9"/>
      <c r="F83" s="8"/>
      <c r="G83" s="8"/>
    </row>
    <row r="84" spans="1:7" ht="12.75">
      <c r="A84" s="8" t="s">
        <v>34</v>
      </c>
      <c r="B84" s="8"/>
      <c r="C84" s="8"/>
      <c r="D84" s="8"/>
      <c r="E84" s="9"/>
      <c r="F84" s="8"/>
      <c r="G84" s="8"/>
    </row>
    <row r="85" spans="1:7" ht="12.75">
      <c r="A85" s="8" t="s">
        <v>35</v>
      </c>
      <c r="B85" s="8"/>
      <c r="C85" s="8"/>
      <c r="D85" s="14"/>
      <c r="E85" s="9"/>
      <c r="F85" s="8"/>
      <c r="G85" s="8"/>
    </row>
    <row r="86" spans="1:7" ht="12.75">
      <c r="A86" s="8" t="s">
        <v>36</v>
      </c>
      <c r="B86" s="8"/>
      <c r="C86" s="8"/>
      <c r="D86" s="8"/>
      <c r="E86" s="9"/>
      <c r="F86" s="8"/>
      <c r="G86" s="8"/>
    </row>
    <row r="87" spans="1:7" ht="12.75">
      <c r="A87" s="8" t="s">
        <v>37</v>
      </c>
      <c r="B87" s="8"/>
      <c r="C87" s="8"/>
      <c r="D87" s="9"/>
      <c r="E87" s="9"/>
      <c r="G87" s="8"/>
    </row>
    <row r="88" spans="1:7" ht="12.75">
      <c r="A88" s="8" t="s">
        <v>38</v>
      </c>
      <c r="B88" s="8"/>
      <c r="C88" s="8"/>
      <c r="D88" s="9"/>
      <c r="E88" s="9"/>
      <c r="F88" s="8"/>
      <c r="G88" s="8"/>
    </row>
    <row r="89" spans="1:7" ht="12.75">
      <c r="A89" s="8" t="s">
        <v>39</v>
      </c>
      <c r="B89" s="8"/>
      <c r="C89" s="8"/>
      <c r="D89" s="9"/>
      <c r="E89" s="9"/>
      <c r="F89" s="8"/>
      <c r="G89" s="8"/>
    </row>
    <row r="90" spans="1:7" ht="12.75">
      <c r="A90" s="8" t="s">
        <v>585</v>
      </c>
      <c r="B90" s="8"/>
      <c r="C90" s="8"/>
      <c r="D90" s="9"/>
      <c r="E90" s="9"/>
      <c r="F90" s="8"/>
      <c r="G90" s="8"/>
    </row>
    <row r="91" spans="1:7" s="18" customFormat="1" ht="12.75">
      <c r="A91" s="15" t="s">
        <v>40</v>
      </c>
      <c r="B91" s="16"/>
      <c r="C91" s="16"/>
      <c r="D91" s="17"/>
      <c r="E91" s="17"/>
      <c r="F91" s="16"/>
      <c r="G91" s="16"/>
    </row>
    <row r="92" spans="1:7" s="18" customFormat="1" ht="12.75">
      <c r="A92" s="19" t="s">
        <v>41</v>
      </c>
      <c r="B92" s="16"/>
      <c r="C92" s="16"/>
      <c r="D92" s="20" t="s">
        <v>649</v>
      </c>
      <c r="E92" s="21" t="s">
        <v>650</v>
      </c>
      <c r="F92" s="16"/>
      <c r="G92" s="16"/>
    </row>
    <row r="93" spans="1:7" s="18" customFormat="1" ht="12.75">
      <c r="A93" s="16" t="s">
        <v>42</v>
      </c>
      <c r="B93" s="16"/>
      <c r="C93" s="16"/>
      <c r="D93" s="22">
        <v>812706511</v>
      </c>
      <c r="E93" s="22">
        <v>1265088115</v>
      </c>
      <c r="F93" s="16"/>
      <c r="G93" s="16"/>
    </row>
    <row r="94" spans="1:7" s="18" customFormat="1" ht="12.75">
      <c r="A94" s="16" t="s">
        <v>43</v>
      </c>
      <c r="B94" s="16"/>
      <c r="C94" s="16"/>
      <c r="D94" s="22">
        <f>11252208320+2785625730</f>
        <v>14037834050</v>
      </c>
      <c r="E94" s="22">
        <v>5443727945</v>
      </c>
      <c r="F94" s="16"/>
      <c r="G94" s="16"/>
    </row>
    <row r="95" spans="1:7" s="18" customFormat="1" ht="12.75">
      <c r="A95" s="16" t="s">
        <v>44</v>
      </c>
      <c r="B95" s="16"/>
      <c r="C95" s="16"/>
      <c r="D95" s="23"/>
      <c r="E95" s="23"/>
      <c r="F95" s="16"/>
      <c r="G95" s="16"/>
    </row>
    <row r="96" spans="1:7" s="18" customFormat="1" ht="15">
      <c r="A96" s="24" t="s">
        <v>45</v>
      </c>
      <c r="B96" s="16"/>
      <c r="C96" s="16"/>
      <c r="D96" s="25">
        <f>SUM(D93:D95)</f>
        <v>14850540561</v>
      </c>
      <c r="E96" s="25">
        <f>SUM(E93:E95)</f>
        <v>6708816060</v>
      </c>
      <c r="F96" s="16"/>
      <c r="G96" s="16"/>
    </row>
    <row r="97" spans="1:7" s="18" customFormat="1" ht="12.75">
      <c r="A97" s="19" t="s">
        <v>46</v>
      </c>
      <c r="B97" s="16"/>
      <c r="C97" s="16"/>
      <c r="D97" s="26"/>
      <c r="E97" s="27"/>
      <c r="F97" s="16"/>
      <c r="G97" s="16"/>
    </row>
    <row r="98" spans="1:7" s="18" customFormat="1" ht="12.75">
      <c r="A98" s="16" t="s">
        <v>47</v>
      </c>
      <c r="B98" s="16"/>
      <c r="C98" s="16"/>
      <c r="D98" s="17"/>
      <c r="E98" s="17"/>
      <c r="F98" s="16"/>
      <c r="G98" s="16"/>
    </row>
    <row r="99" spans="1:7" s="18" customFormat="1" ht="12.75">
      <c r="A99" s="16" t="s">
        <v>48</v>
      </c>
      <c r="B99" s="16"/>
      <c r="C99" s="16"/>
      <c r="D99" s="17"/>
      <c r="E99" s="17"/>
      <c r="F99" s="16"/>
      <c r="G99" s="16"/>
    </row>
    <row r="100" spans="1:7" s="18" customFormat="1" ht="12.75">
      <c r="A100" s="16" t="s">
        <v>49</v>
      </c>
      <c r="B100" s="16"/>
      <c r="C100" s="16"/>
      <c r="D100" s="17"/>
      <c r="E100" s="17"/>
      <c r="F100" s="16"/>
      <c r="G100" s="16"/>
    </row>
    <row r="101" spans="1:7" s="18" customFormat="1" ht="12.75">
      <c r="A101" s="19" t="s">
        <v>50</v>
      </c>
      <c r="B101" s="16"/>
      <c r="C101" s="16"/>
      <c r="D101" s="20" t="s">
        <v>649</v>
      </c>
      <c r="E101" s="21" t="s">
        <v>650</v>
      </c>
      <c r="F101" s="16"/>
      <c r="G101" s="28"/>
    </row>
    <row r="102" spans="1:7" s="18" customFormat="1" ht="12.75">
      <c r="A102" s="16" t="s">
        <v>51</v>
      </c>
      <c r="B102" s="16"/>
      <c r="C102" s="16"/>
      <c r="D102" s="23"/>
      <c r="E102" s="23"/>
      <c r="F102" s="16"/>
      <c r="G102" s="16"/>
    </row>
    <row r="103" spans="1:7" s="18" customFormat="1" ht="12.75">
      <c r="A103" s="16" t="s">
        <v>52</v>
      </c>
      <c r="B103" s="16"/>
      <c r="C103" s="16"/>
      <c r="D103" s="29">
        <v>2239083333</v>
      </c>
      <c r="E103" s="23">
        <v>2184000000</v>
      </c>
      <c r="F103" s="16"/>
      <c r="G103" s="16"/>
    </row>
    <row r="104" spans="1:7" s="18" customFormat="1" ht="12.75">
      <c r="A104" s="16" t="s">
        <v>53</v>
      </c>
      <c r="B104" s="16"/>
      <c r="C104" s="16"/>
      <c r="D104" s="29"/>
      <c r="E104" s="23"/>
      <c r="F104" s="16"/>
      <c r="G104" s="16"/>
    </row>
    <row r="105" spans="1:7" s="18" customFormat="1" ht="12.75">
      <c r="A105" s="16" t="s">
        <v>54</v>
      </c>
      <c r="B105" s="16"/>
      <c r="C105" s="16"/>
      <c r="D105" s="29">
        <v>2035237694</v>
      </c>
      <c r="E105" s="23">
        <v>1985738251</v>
      </c>
      <c r="F105" s="16"/>
      <c r="G105" s="16"/>
    </row>
    <row r="106" spans="1:7" s="18" customFormat="1" ht="12.75">
      <c r="A106" s="16" t="s">
        <v>586</v>
      </c>
      <c r="B106" s="16"/>
      <c r="C106" s="16"/>
      <c r="D106" s="29"/>
      <c r="E106" s="23">
        <v>150000000</v>
      </c>
      <c r="F106" s="16"/>
      <c r="G106" s="16"/>
    </row>
    <row r="107" spans="1:7" s="18" customFormat="1" ht="12.75">
      <c r="A107" s="16" t="s">
        <v>587</v>
      </c>
      <c r="B107" s="16"/>
      <c r="C107" s="16"/>
      <c r="D107" s="29"/>
      <c r="E107" s="23"/>
      <c r="F107" s="16"/>
      <c r="G107" s="16"/>
    </row>
    <row r="108" spans="1:7" s="18" customFormat="1" ht="12.75">
      <c r="A108" s="16" t="s">
        <v>588</v>
      </c>
      <c r="B108" s="16"/>
      <c r="C108" s="16"/>
      <c r="D108" s="29">
        <v>124650000</v>
      </c>
      <c r="E108" s="23">
        <v>124650000</v>
      </c>
      <c r="F108" s="16"/>
      <c r="G108" s="16"/>
    </row>
    <row r="109" spans="1:7" s="18" customFormat="1" ht="12.75">
      <c r="A109" s="16" t="s">
        <v>55</v>
      </c>
      <c r="B109" s="16"/>
      <c r="C109" s="28"/>
      <c r="D109" s="29"/>
      <c r="E109" s="23"/>
      <c r="F109" s="16"/>
      <c r="G109" s="16"/>
    </row>
    <row r="110" spans="1:7" s="18" customFormat="1" ht="12.75">
      <c r="A110" s="16" t="s">
        <v>56</v>
      </c>
      <c r="B110" s="16"/>
      <c r="C110" s="16"/>
      <c r="D110" s="29">
        <f>4412868416-D108-D105-D103</f>
        <v>13897389</v>
      </c>
      <c r="E110" s="23">
        <v>12739927</v>
      </c>
      <c r="F110" s="16"/>
      <c r="G110" s="16"/>
    </row>
    <row r="111" spans="1:7" s="18" customFormat="1" ht="12.75">
      <c r="A111" s="16" t="s">
        <v>57</v>
      </c>
      <c r="B111" s="16"/>
      <c r="C111" s="16"/>
      <c r="D111" s="30"/>
      <c r="E111" s="23"/>
      <c r="F111" s="23"/>
      <c r="G111" s="16"/>
    </row>
    <row r="112" spans="1:7" s="18" customFormat="1" ht="15">
      <c r="A112" s="24" t="s">
        <v>45</v>
      </c>
      <c r="B112" s="16"/>
      <c r="C112" s="16"/>
      <c r="D112" s="25">
        <f>SUM(D102:D111)</f>
        <v>4412868416</v>
      </c>
      <c r="E112" s="25">
        <f>SUM(E102:E111)</f>
        <v>4457128178</v>
      </c>
      <c r="F112" s="16"/>
      <c r="G112" s="16"/>
    </row>
    <row r="113" spans="1:7" s="31" customFormat="1" ht="21" customHeight="1">
      <c r="A113" s="19" t="s">
        <v>58</v>
      </c>
      <c r="B113" s="15"/>
      <c r="C113" s="15"/>
      <c r="D113" s="20" t="s">
        <v>649</v>
      </c>
      <c r="E113" s="21" t="s">
        <v>650</v>
      </c>
      <c r="F113" s="15"/>
      <c r="G113" s="15"/>
    </row>
    <row r="114" spans="1:7" s="18" customFormat="1" ht="12.75">
      <c r="A114" s="16" t="s">
        <v>59</v>
      </c>
      <c r="B114" s="16"/>
      <c r="C114" s="16"/>
      <c r="D114" s="23"/>
      <c r="E114" s="23"/>
      <c r="F114" s="16"/>
      <c r="G114" s="16"/>
    </row>
    <row r="115" spans="1:7" s="18" customFormat="1" ht="12.75">
      <c r="A115" s="16" t="s">
        <v>60</v>
      </c>
      <c r="B115" s="16"/>
      <c r="C115" s="16"/>
      <c r="D115" s="29">
        <f>24450892478+1329338954+1467065152</f>
        <v>27247296584</v>
      </c>
      <c r="E115" s="23">
        <v>42212214884</v>
      </c>
      <c r="F115" s="16"/>
      <c r="G115" s="16"/>
    </row>
    <row r="116" spans="1:7" s="18" customFormat="1" ht="12.75">
      <c r="A116" s="16" t="s">
        <v>61</v>
      </c>
      <c r="B116" s="16"/>
      <c r="C116" s="16"/>
      <c r="D116" s="29">
        <f>274962394+51561168+2100000</f>
        <v>328623562</v>
      </c>
      <c r="E116" s="23">
        <v>361752007</v>
      </c>
      <c r="F116" s="16"/>
      <c r="G116" s="16"/>
    </row>
    <row r="117" spans="1:7" s="18" customFormat="1" ht="12.75">
      <c r="A117" s="16" t="s">
        <v>62</v>
      </c>
      <c r="B117" s="16"/>
      <c r="C117" s="16"/>
      <c r="D117" s="29">
        <v>478700349</v>
      </c>
      <c r="E117" s="23">
        <v>357006259</v>
      </c>
      <c r="F117" s="16"/>
      <c r="G117" s="16"/>
    </row>
    <row r="118" spans="1:7" s="18" customFormat="1" ht="12.75">
      <c r="A118" s="16" t="s">
        <v>63</v>
      </c>
      <c r="B118" s="16"/>
      <c r="C118" s="16"/>
      <c r="D118" s="29">
        <v>8686225018</v>
      </c>
      <c r="E118" s="23">
        <v>9004723273</v>
      </c>
      <c r="F118" s="16"/>
      <c r="G118" s="16"/>
    </row>
    <row r="119" spans="1:7" s="18" customFormat="1" ht="12.75">
      <c r="A119" s="16" t="s">
        <v>64</v>
      </c>
      <c r="B119" s="16"/>
      <c r="C119" s="16"/>
      <c r="D119" s="29">
        <f>16701788157+260040000</f>
        <v>16961828157</v>
      </c>
      <c r="E119" s="23">
        <v>22882070286</v>
      </c>
      <c r="F119" s="16"/>
      <c r="G119" s="16"/>
    </row>
    <row r="120" spans="1:7" s="18" customFormat="1" ht="12.75">
      <c r="A120" s="16" t="s">
        <v>65</v>
      </c>
      <c r="B120" s="16"/>
      <c r="C120" s="16"/>
      <c r="D120" s="23"/>
      <c r="E120" s="23"/>
      <c r="F120" s="16"/>
      <c r="G120" s="16"/>
    </row>
    <row r="121" spans="1:7" s="18" customFormat="1" ht="15">
      <c r="A121" s="24" t="s">
        <v>66</v>
      </c>
      <c r="B121" s="16"/>
      <c r="C121" s="16"/>
      <c r="D121" s="25">
        <f>SUM(D114:D120)</f>
        <v>53702673670</v>
      </c>
      <c r="E121" s="25">
        <f>SUM(E114:E120)</f>
        <v>74817766709</v>
      </c>
      <c r="F121" s="16"/>
      <c r="G121" s="16"/>
    </row>
    <row r="122" spans="1:7" s="18" customFormat="1" ht="12.75">
      <c r="A122" s="16" t="s">
        <v>67</v>
      </c>
      <c r="B122" s="16"/>
      <c r="C122" s="16"/>
      <c r="D122" s="26"/>
      <c r="E122" s="26"/>
      <c r="F122" s="16"/>
      <c r="G122" s="16"/>
    </row>
    <row r="123" spans="1:7" s="18" customFormat="1" ht="12.75">
      <c r="A123" s="16" t="s">
        <v>68</v>
      </c>
      <c r="B123" s="16"/>
      <c r="C123" s="16"/>
      <c r="D123" s="17"/>
      <c r="E123" s="17"/>
      <c r="F123" s="16"/>
      <c r="G123" s="16"/>
    </row>
    <row r="124" spans="1:7" s="18" customFormat="1" ht="12.75">
      <c r="A124" s="16" t="s">
        <v>69</v>
      </c>
      <c r="B124" s="16"/>
      <c r="C124" s="16"/>
      <c r="D124" s="17"/>
      <c r="E124" s="17"/>
      <c r="F124" s="16"/>
      <c r="G124" s="16"/>
    </row>
    <row r="125" spans="1:7" s="18" customFormat="1" ht="12.75">
      <c r="A125" s="19" t="s">
        <v>70</v>
      </c>
      <c r="B125" s="16"/>
      <c r="C125" s="16"/>
      <c r="D125" s="20" t="s">
        <v>649</v>
      </c>
      <c r="E125" s="21" t="s">
        <v>650</v>
      </c>
      <c r="F125" s="16"/>
      <c r="G125" s="16"/>
    </row>
    <row r="126" spans="1:7" s="18" customFormat="1" ht="12.75">
      <c r="A126" s="16" t="s">
        <v>71</v>
      </c>
      <c r="B126" s="16"/>
      <c r="C126" s="16"/>
      <c r="D126" s="17"/>
      <c r="E126" s="17"/>
      <c r="F126" s="16"/>
      <c r="G126" s="16"/>
    </row>
    <row r="127" spans="1:7" s="18" customFormat="1" ht="12.75">
      <c r="A127" s="16" t="s">
        <v>72</v>
      </c>
      <c r="B127" s="16"/>
      <c r="C127" s="16"/>
      <c r="D127" s="29">
        <v>478854689</v>
      </c>
      <c r="E127" s="23">
        <v>2945952619</v>
      </c>
      <c r="F127" s="16"/>
      <c r="G127" s="16"/>
    </row>
    <row r="128" spans="1:7" s="18" customFormat="1" ht="12.75">
      <c r="A128" s="16" t="s">
        <v>73</v>
      </c>
      <c r="B128" s="16"/>
      <c r="C128" s="16"/>
      <c r="D128" s="17"/>
      <c r="E128" s="17"/>
      <c r="F128" s="16"/>
      <c r="G128" s="16"/>
    </row>
    <row r="129" spans="1:7" s="18" customFormat="1" ht="12.75">
      <c r="A129" s="19" t="s">
        <v>74</v>
      </c>
      <c r="B129" s="16"/>
      <c r="C129" s="16"/>
      <c r="D129" s="26"/>
      <c r="E129" s="26"/>
      <c r="F129" s="16"/>
      <c r="G129" s="16"/>
    </row>
    <row r="130" spans="1:7" s="18" customFormat="1" ht="12.75">
      <c r="A130" s="16" t="s">
        <v>75</v>
      </c>
      <c r="B130" s="16"/>
      <c r="C130" s="16"/>
      <c r="D130" s="17"/>
      <c r="E130" s="17"/>
      <c r="F130" s="16"/>
      <c r="G130" s="16"/>
    </row>
    <row r="131" spans="1:7" s="18" customFormat="1" ht="12.75">
      <c r="A131" s="16" t="s">
        <v>76</v>
      </c>
      <c r="B131" s="16"/>
      <c r="C131" s="16"/>
      <c r="D131" s="17"/>
      <c r="E131" s="17"/>
      <c r="F131" s="16"/>
      <c r="G131" s="16"/>
    </row>
    <row r="132" spans="1:7" s="18" customFormat="1" ht="12.75">
      <c r="A132" s="19" t="s">
        <v>77</v>
      </c>
      <c r="B132" s="16"/>
      <c r="C132" s="16"/>
      <c r="D132" s="26"/>
      <c r="E132" s="26"/>
      <c r="F132" s="16"/>
      <c r="G132" s="16"/>
    </row>
    <row r="133" spans="1:7" s="18" customFormat="1" ht="12.75">
      <c r="A133" s="16" t="s">
        <v>78</v>
      </c>
      <c r="B133" s="16"/>
      <c r="C133" s="16"/>
      <c r="D133" s="17"/>
      <c r="E133" s="17"/>
      <c r="F133" s="16"/>
      <c r="G133" s="16"/>
    </row>
    <row r="134" spans="1:7" s="18" customFormat="1" ht="12.75">
      <c r="A134" s="16" t="s">
        <v>79</v>
      </c>
      <c r="B134" s="16"/>
      <c r="C134" s="16"/>
      <c r="D134" s="17"/>
      <c r="E134" s="17"/>
      <c r="F134" s="16"/>
      <c r="G134" s="16"/>
    </row>
    <row r="135" spans="1:7" s="18" customFormat="1" ht="12.75">
      <c r="A135" s="16" t="s">
        <v>80</v>
      </c>
      <c r="B135" s="16"/>
      <c r="C135" s="16"/>
      <c r="D135" s="17"/>
      <c r="E135" s="17"/>
      <c r="F135" s="16"/>
      <c r="G135" s="16"/>
    </row>
    <row r="136" spans="1:3" s="18" customFormat="1" ht="12.75">
      <c r="A136" s="16" t="s">
        <v>81</v>
      </c>
      <c r="B136" s="16"/>
      <c r="C136" s="16"/>
    </row>
    <row r="137" spans="1:3" s="18" customFormat="1" ht="12.75">
      <c r="A137" s="32" t="s">
        <v>82</v>
      </c>
      <c r="B137" s="32"/>
      <c r="C137" s="32"/>
    </row>
    <row r="138" s="18" customFormat="1" ht="12.75"/>
    <row r="139" spans="1:7" s="34" customFormat="1" ht="45">
      <c r="A139" s="33" t="s">
        <v>106</v>
      </c>
      <c r="B139" s="33" t="s">
        <v>589</v>
      </c>
      <c r="C139" s="33" t="s">
        <v>84</v>
      </c>
      <c r="D139" s="33" t="s">
        <v>85</v>
      </c>
      <c r="E139" s="33" t="s">
        <v>86</v>
      </c>
      <c r="F139" s="33" t="s">
        <v>87</v>
      </c>
      <c r="G139" s="33" t="s">
        <v>88</v>
      </c>
    </row>
    <row r="140" spans="1:7" s="18" customFormat="1" ht="12.75">
      <c r="A140" s="35" t="s">
        <v>89</v>
      </c>
      <c r="B140" s="36"/>
      <c r="C140" s="36"/>
      <c r="D140" s="37"/>
      <c r="E140" s="36"/>
      <c r="F140" s="36"/>
      <c r="G140" s="36"/>
    </row>
    <row r="141" spans="1:7" s="18" customFormat="1" ht="12.75">
      <c r="A141" s="38" t="s">
        <v>656</v>
      </c>
      <c r="B141" s="39">
        <v>24151868375</v>
      </c>
      <c r="C141" s="39">
        <v>54641750610</v>
      </c>
      <c r="D141" s="39">
        <v>5687100318</v>
      </c>
      <c r="E141" s="39">
        <v>780766367</v>
      </c>
      <c r="F141" s="40"/>
      <c r="G141" s="40">
        <f>SUM(B141:F141)</f>
        <v>85261485670</v>
      </c>
    </row>
    <row r="142" spans="1:7" s="18" customFormat="1" ht="12.75">
      <c r="A142" s="38" t="s">
        <v>90</v>
      </c>
      <c r="B142" s="39">
        <f>2939090909+1630291091</f>
        <v>4569382000</v>
      </c>
      <c r="C142" s="40"/>
      <c r="D142" s="39">
        <v>356421545</v>
      </c>
      <c r="E142" s="40"/>
      <c r="F142" s="40"/>
      <c r="G142" s="40">
        <f aca="true" t="shared" si="0" ref="G142:G159">SUM(B142:F142)</f>
        <v>4925803545</v>
      </c>
    </row>
    <row r="143" spans="1:7" s="18" customFormat="1" ht="12.75">
      <c r="A143" s="38" t="s">
        <v>91</v>
      </c>
      <c r="B143" s="39"/>
      <c r="C143" s="40"/>
      <c r="D143" s="39"/>
      <c r="E143" s="40"/>
      <c r="F143" s="40"/>
      <c r="G143" s="40">
        <f t="shared" si="0"/>
        <v>0</v>
      </c>
    </row>
    <row r="144" spans="1:7" s="18" customFormat="1" ht="12.75">
      <c r="A144" s="38" t="s">
        <v>92</v>
      </c>
      <c r="B144" s="39"/>
      <c r="C144" s="40"/>
      <c r="D144" s="39"/>
      <c r="E144" s="40"/>
      <c r="F144" s="40"/>
      <c r="G144" s="40">
        <f t="shared" si="0"/>
        <v>0</v>
      </c>
    </row>
    <row r="145" spans="1:7" s="18" customFormat="1" ht="12.75">
      <c r="A145" s="38" t="s">
        <v>93</v>
      </c>
      <c r="B145" s="39"/>
      <c r="C145" s="40"/>
      <c r="D145" s="39"/>
      <c r="E145" s="40"/>
      <c r="F145" s="40"/>
      <c r="G145" s="40">
        <f t="shared" si="0"/>
        <v>0</v>
      </c>
    </row>
    <row r="146" spans="1:7" s="18" customFormat="1" ht="12.75">
      <c r="A146" s="38" t="s">
        <v>94</v>
      </c>
      <c r="B146" s="39"/>
      <c r="C146" s="40"/>
      <c r="D146" s="39"/>
      <c r="E146" s="40"/>
      <c r="F146" s="40"/>
      <c r="G146" s="40">
        <f t="shared" si="0"/>
        <v>0</v>
      </c>
    </row>
    <row r="147" spans="1:7" s="18" customFormat="1" ht="12.75">
      <c r="A147" s="38" t="s">
        <v>95</v>
      </c>
      <c r="B147" s="39"/>
      <c r="C147" s="40"/>
      <c r="D147" s="39"/>
      <c r="E147" s="40"/>
      <c r="F147" s="40"/>
      <c r="G147" s="40">
        <f t="shared" si="0"/>
        <v>0</v>
      </c>
    </row>
    <row r="148" spans="1:7" s="18" customFormat="1" ht="12.75">
      <c r="A148" s="38" t="s">
        <v>657</v>
      </c>
      <c r="B148" s="39">
        <f>B141+B142+B143+B144-B145-B146-B147</f>
        <v>28721250375</v>
      </c>
      <c r="C148" s="39">
        <f>C141+C142+C143+C144-C145-C146-C147</f>
        <v>54641750610</v>
      </c>
      <c r="D148" s="39">
        <f>D141+D142+D143+D144-D145-D146-D147</f>
        <v>6043521863</v>
      </c>
      <c r="E148" s="39">
        <f>E141+E142+E143+E144-E145-E146-E147</f>
        <v>780766367</v>
      </c>
      <c r="F148" s="39">
        <v>0</v>
      </c>
      <c r="G148" s="40">
        <f t="shared" si="0"/>
        <v>90187289215</v>
      </c>
    </row>
    <row r="149" spans="1:8" s="18" customFormat="1" ht="14.25" customHeight="1">
      <c r="A149" s="41" t="s">
        <v>96</v>
      </c>
      <c r="B149" s="42"/>
      <c r="C149" s="43"/>
      <c r="D149" s="42"/>
      <c r="E149" s="43"/>
      <c r="F149" s="43"/>
      <c r="G149" s="43">
        <v>0</v>
      </c>
      <c r="H149" s="44"/>
    </row>
    <row r="150" spans="1:7" s="18" customFormat="1" ht="12.75">
      <c r="A150" s="38" t="s">
        <v>656</v>
      </c>
      <c r="B150" s="39">
        <v>10457543063</v>
      </c>
      <c r="C150" s="40">
        <v>34350537651</v>
      </c>
      <c r="D150" s="39">
        <v>1936831208</v>
      </c>
      <c r="E150" s="40">
        <v>601412370</v>
      </c>
      <c r="F150" s="40"/>
      <c r="G150" s="40">
        <f t="shared" si="0"/>
        <v>47346324292</v>
      </c>
    </row>
    <row r="151" spans="1:7" s="18" customFormat="1" ht="14.25" customHeight="1">
      <c r="A151" s="38" t="s">
        <v>97</v>
      </c>
      <c r="B151" s="39">
        <f>392686978+192651927</f>
        <v>585338905</v>
      </c>
      <c r="C151" s="40">
        <v>1544309966</v>
      </c>
      <c r="D151" s="39">
        <f>214975059+12729342</f>
        <v>227704401</v>
      </c>
      <c r="E151" s="39">
        <f>13573230+2489901</f>
        <v>16063131</v>
      </c>
      <c r="F151" s="40"/>
      <c r="G151" s="40">
        <f t="shared" si="0"/>
        <v>2373416403</v>
      </c>
    </row>
    <row r="152" spans="1:7" s="18" customFormat="1" ht="14.25" customHeight="1">
      <c r="A152" s="38" t="s">
        <v>92</v>
      </c>
      <c r="B152" s="42"/>
      <c r="C152" s="42"/>
      <c r="D152" s="42"/>
      <c r="E152" s="42"/>
      <c r="F152" s="40"/>
      <c r="G152" s="40">
        <f t="shared" si="0"/>
        <v>0</v>
      </c>
    </row>
    <row r="153" spans="1:7" s="18" customFormat="1" ht="14.25" customHeight="1">
      <c r="A153" s="45" t="s">
        <v>98</v>
      </c>
      <c r="B153" s="39"/>
      <c r="C153" s="40"/>
      <c r="D153" s="39"/>
      <c r="E153" s="40"/>
      <c r="F153" s="40"/>
      <c r="G153" s="40">
        <f t="shared" si="0"/>
        <v>0</v>
      </c>
    </row>
    <row r="154" spans="1:7" s="18" customFormat="1" ht="14.25" customHeight="1">
      <c r="A154" s="38" t="s">
        <v>94</v>
      </c>
      <c r="B154" s="39"/>
      <c r="C154" s="40"/>
      <c r="D154" s="39"/>
      <c r="E154" s="40"/>
      <c r="F154" s="40"/>
      <c r="G154" s="40">
        <f t="shared" si="0"/>
        <v>0</v>
      </c>
    </row>
    <row r="155" spans="1:7" s="18" customFormat="1" ht="12.75">
      <c r="A155" s="38" t="s">
        <v>95</v>
      </c>
      <c r="B155" s="39"/>
      <c r="C155" s="40"/>
      <c r="D155" s="39"/>
      <c r="E155" s="40"/>
      <c r="F155" s="40"/>
      <c r="G155" s="40">
        <f t="shared" si="0"/>
        <v>0</v>
      </c>
    </row>
    <row r="156" spans="1:7" s="18" customFormat="1" ht="12.75">
      <c r="A156" s="38" t="s">
        <v>657</v>
      </c>
      <c r="B156" s="39">
        <f>B150+B151+B152-B153-B154-B155</f>
        <v>11042881968</v>
      </c>
      <c r="C156" s="39">
        <f>C150+C151+C152-C153-C154-C155</f>
        <v>35894847617</v>
      </c>
      <c r="D156" s="39">
        <f>D150+D151+D152-D153-D154-D155</f>
        <v>2164535609</v>
      </c>
      <c r="E156" s="39">
        <f>E150+E151+E152-E153-E154-E155</f>
        <v>617475501</v>
      </c>
      <c r="F156" s="40"/>
      <c r="G156" s="40">
        <f t="shared" si="0"/>
        <v>49719740695</v>
      </c>
    </row>
    <row r="157" spans="1:7" s="18" customFormat="1" ht="14.25" customHeight="1">
      <c r="A157" s="46" t="s">
        <v>99</v>
      </c>
      <c r="B157" s="39"/>
      <c r="C157" s="40"/>
      <c r="D157" s="39"/>
      <c r="E157" s="40"/>
      <c r="F157" s="40"/>
      <c r="G157" s="40">
        <f t="shared" si="0"/>
        <v>0</v>
      </c>
    </row>
    <row r="158" spans="1:7" s="18" customFormat="1" ht="12.75">
      <c r="A158" s="38" t="s">
        <v>658</v>
      </c>
      <c r="B158" s="39">
        <f>B141-B150</f>
        <v>13694325312</v>
      </c>
      <c r="C158" s="39">
        <f>C141-C150</f>
        <v>20291212959</v>
      </c>
      <c r="D158" s="39">
        <f>D141-D150</f>
        <v>3750269110</v>
      </c>
      <c r="E158" s="39">
        <f>E141-E150</f>
        <v>179353997</v>
      </c>
      <c r="F158" s="39">
        <f>F141-F150</f>
        <v>0</v>
      </c>
      <c r="G158" s="40">
        <f t="shared" si="0"/>
        <v>37915161378</v>
      </c>
    </row>
    <row r="159" spans="1:7" s="18" customFormat="1" ht="12.75">
      <c r="A159" s="47" t="s">
        <v>659</v>
      </c>
      <c r="B159" s="48">
        <f>B148-B156</f>
        <v>17678368407</v>
      </c>
      <c r="C159" s="48">
        <f>C148-C156</f>
        <v>18746902993</v>
      </c>
      <c r="D159" s="48">
        <f>D148-D156</f>
        <v>3878986254</v>
      </c>
      <c r="E159" s="48">
        <f>E148-E156</f>
        <v>163290866</v>
      </c>
      <c r="F159" s="48">
        <f>F148-F156</f>
        <v>0</v>
      </c>
      <c r="G159" s="49">
        <f t="shared" si="0"/>
        <v>40467548520</v>
      </c>
    </row>
    <row r="160" spans="1:7" s="18" customFormat="1" ht="12.75">
      <c r="A160" s="16" t="s">
        <v>101</v>
      </c>
      <c r="B160" s="16"/>
      <c r="C160" s="16"/>
      <c r="D160" s="16"/>
      <c r="E160" s="17"/>
      <c r="F160" s="16"/>
      <c r="G160" s="16"/>
    </row>
    <row r="161" spans="1:7" s="18" customFormat="1" ht="12.75">
      <c r="A161" s="16" t="s">
        <v>102</v>
      </c>
      <c r="B161" s="16"/>
      <c r="C161" s="16"/>
      <c r="D161" s="16"/>
      <c r="E161" s="16"/>
      <c r="F161" s="16"/>
      <c r="G161" s="16"/>
    </row>
    <row r="162" spans="1:7" s="18" customFormat="1" ht="12.75">
      <c r="A162" s="50" t="s">
        <v>590</v>
      </c>
      <c r="B162" s="16"/>
      <c r="C162" s="16"/>
      <c r="D162" s="16"/>
      <c r="E162" s="16"/>
      <c r="F162" s="16"/>
      <c r="G162" s="16"/>
    </row>
    <row r="163" spans="1:7" s="18" customFormat="1" ht="12.75">
      <c r="A163" s="16" t="s">
        <v>103</v>
      </c>
      <c r="B163" s="16"/>
      <c r="C163" s="16"/>
      <c r="D163" s="16"/>
      <c r="E163" s="16"/>
      <c r="F163" s="16"/>
      <c r="G163" s="16"/>
    </row>
    <row r="164" spans="1:7" s="18" customFormat="1" ht="12.75">
      <c r="A164" s="16" t="s">
        <v>104</v>
      </c>
      <c r="B164" s="16"/>
      <c r="C164" s="16"/>
      <c r="D164" s="16"/>
      <c r="E164" s="16"/>
      <c r="F164" s="16"/>
      <c r="G164" s="16"/>
    </row>
    <row r="165" spans="1:7" s="18" customFormat="1" ht="24.75" customHeight="1">
      <c r="A165" s="287" t="s">
        <v>105</v>
      </c>
      <c r="B165" s="287"/>
      <c r="C165" s="287"/>
      <c r="D165" s="16"/>
      <c r="E165" s="16"/>
      <c r="F165" s="16"/>
      <c r="G165" s="16"/>
    </row>
    <row r="166" spans="1:7" s="18" customFormat="1" ht="12.75">
      <c r="A166" s="16"/>
      <c r="B166" s="16"/>
      <c r="C166" s="16"/>
      <c r="D166" s="16"/>
      <c r="E166" s="16"/>
      <c r="F166" s="16"/>
      <c r="G166" s="16"/>
    </row>
    <row r="167" spans="1:7" s="18" customFormat="1" ht="35.25" customHeight="1">
      <c r="A167" s="51" t="s">
        <v>106</v>
      </c>
      <c r="B167" s="52" t="s">
        <v>83</v>
      </c>
      <c r="C167" s="52" t="s">
        <v>107</v>
      </c>
      <c r="D167" s="52" t="s">
        <v>85</v>
      </c>
      <c r="E167" s="52" t="s">
        <v>108</v>
      </c>
      <c r="F167" s="52" t="s">
        <v>109</v>
      </c>
      <c r="G167" s="52" t="s">
        <v>88</v>
      </c>
    </row>
    <row r="168" spans="1:7" s="18" customFormat="1" ht="12.75">
      <c r="A168" s="35" t="s">
        <v>110</v>
      </c>
      <c r="B168" s="53"/>
      <c r="C168" s="36"/>
      <c r="D168" s="54"/>
      <c r="E168" s="36"/>
      <c r="F168" s="36"/>
      <c r="G168" s="55">
        <v>0</v>
      </c>
    </row>
    <row r="169" spans="1:7" s="18" customFormat="1" ht="12.75">
      <c r="A169" s="38" t="s">
        <v>656</v>
      </c>
      <c r="B169" s="56"/>
      <c r="C169" s="40">
        <v>27156533135</v>
      </c>
      <c r="D169" s="56"/>
      <c r="E169" s="40"/>
      <c r="F169" s="40"/>
      <c r="G169" s="57">
        <f>C169</f>
        <v>27156533135</v>
      </c>
    </row>
    <row r="170" spans="1:7" s="18" customFormat="1" ht="12.75">
      <c r="A170" s="38" t="s">
        <v>111</v>
      </c>
      <c r="B170" s="56"/>
      <c r="C170" s="40"/>
      <c r="D170" s="56"/>
      <c r="E170" s="40"/>
      <c r="F170" s="40"/>
      <c r="G170" s="57">
        <f aca="true" t="shared" si="1" ref="G170:G185">C170</f>
        <v>0</v>
      </c>
    </row>
    <row r="171" spans="1:7" s="18" customFormat="1" ht="12.75">
      <c r="A171" s="38" t="s">
        <v>112</v>
      </c>
      <c r="B171" s="56"/>
      <c r="C171" s="40"/>
      <c r="D171" s="56"/>
      <c r="E171" s="40"/>
      <c r="F171" s="40"/>
      <c r="G171" s="57">
        <f t="shared" si="1"/>
        <v>0</v>
      </c>
    </row>
    <row r="172" spans="1:7" s="18" customFormat="1" ht="12.75">
      <c r="A172" s="38" t="s">
        <v>113</v>
      </c>
      <c r="B172" s="56"/>
      <c r="C172" s="40"/>
      <c r="D172" s="56"/>
      <c r="E172" s="40"/>
      <c r="F172" s="40"/>
      <c r="G172" s="57">
        <f t="shared" si="1"/>
        <v>0</v>
      </c>
    </row>
    <row r="173" spans="1:7" s="18" customFormat="1" ht="12.75">
      <c r="A173" s="38" t="s">
        <v>114</v>
      </c>
      <c r="B173" s="56"/>
      <c r="C173" s="40"/>
      <c r="D173" s="56"/>
      <c r="E173" s="40"/>
      <c r="F173" s="40"/>
      <c r="G173" s="57">
        <f t="shared" si="1"/>
        <v>0</v>
      </c>
    </row>
    <row r="174" spans="1:7" s="18" customFormat="1" ht="12.75">
      <c r="A174" s="38" t="s">
        <v>115</v>
      </c>
      <c r="B174" s="56"/>
      <c r="C174" s="40"/>
      <c r="D174" s="56"/>
      <c r="E174" s="40"/>
      <c r="F174" s="40"/>
      <c r="G174" s="57">
        <f t="shared" si="1"/>
        <v>0</v>
      </c>
    </row>
    <row r="175" spans="1:7" s="18" customFormat="1" ht="12.75">
      <c r="A175" s="38" t="s">
        <v>657</v>
      </c>
      <c r="B175" s="56">
        <v>0</v>
      </c>
      <c r="C175" s="40">
        <v>27156533135</v>
      </c>
      <c r="D175" s="56"/>
      <c r="E175" s="40"/>
      <c r="F175" s="40"/>
      <c r="G175" s="57">
        <f t="shared" si="1"/>
        <v>27156533135</v>
      </c>
    </row>
    <row r="176" spans="1:7" s="18" customFormat="1" ht="12.75">
      <c r="A176" s="38" t="s">
        <v>96</v>
      </c>
      <c r="B176" s="56"/>
      <c r="C176" s="40"/>
      <c r="D176" s="56"/>
      <c r="E176" s="40"/>
      <c r="F176" s="40"/>
      <c r="G176" s="57">
        <f t="shared" si="1"/>
        <v>0</v>
      </c>
    </row>
    <row r="177" spans="1:7" s="18" customFormat="1" ht="12.75">
      <c r="A177" s="41" t="s">
        <v>656</v>
      </c>
      <c r="B177" s="56"/>
      <c r="C177" s="40">
        <v>8283127502</v>
      </c>
      <c r="D177" s="56"/>
      <c r="E177" s="40"/>
      <c r="F177" s="40"/>
      <c r="G177" s="57">
        <f t="shared" si="1"/>
        <v>8283127502</v>
      </c>
    </row>
    <row r="178" spans="1:7" s="18" customFormat="1" ht="12.75">
      <c r="A178" s="38" t="s">
        <v>116</v>
      </c>
      <c r="B178" s="56"/>
      <c r="C178" s="40">
        <v>680680603</v>
      </c>
      <c r="D178" s="56"/>
      <c r="E178" s="40"/>
      <c r="F178" s="40"/>
      <c r="G178" s="57">
        <f t="shared" si="1"/>
        <v>680680603</v>
      </c>
    </row>
    <row r="179" spans="1:7" s="18" customFormat="1" ht="12.75">
      <c r="A179" s="38" t="s">
        <v>117</v>
      </c>
      <c r="B179" s="56"/>
      <c r="C179" s="40"/>
      <c r="D179" s="56"/>
      <c r="E179" s="40"/>
      <c r="F179" s="40"/>
      <c r="G179" s="57">
        <f t="shared" si="1"/>
        <v>0</v>
      </c>
    </row>
    <row r="180" spans="1:7" s="18" customFormat="1" ht="12.75">
      <c r="A180" s="38" t="s">
        <v>113</v>
      </c>
      <c r="B180" s="56"/>
      <c r="C180" s="40"/>
      <c r="D180" s="56"/>
      <c r="E180" s="40"/>
      <c r="F180" s="40"/>
      <c r="G180" s="57">
        <f t="shared" si="1"/>
        <v>0</v>
      </c>
    </row>
    <row r="181" spans="1:7" s="18" customFormat="1" ht="12.75">
      <c r="A181" s="38" t="s">
        <v>114</v>
      </c>
      <c r="B181" s="56"/>
      <c r="C181" s="40"/>
      <c r="D181" s="56"/>
      <c r="E181" s="40"/>
      <c r="F181" s="40"/>
      <c r="G181" s="57">
        <f t="shared" si="1"/>
        <v>0</v>
      </c>
    </row>
    <row r="182" spans="1:7" s="18" customFormat="1" ht="12.75">
      <c r="A182" s="38" t="s">
        <v>657</v>
      </c>
      <c r="B182" s="56">
        <v>0</v>
      </c>
      <c r="C182" s="40">
        <f>C177+C178+C179+C180-C181</f>
        <v>8963808105</v>
      </c>
      <c r="D182" s="56"/>
      <c r="E182" s="40"/>
      <c r="F182" s="40"/>
      <c r="G182" s="57">
        <f t="shared" si="1"/>
        <v>8963808105</v>
      </c>
    </row>
    <row r="183" spans="1:7" s="18" customFormat="1" ht="12.75">
      <c r="A183" s="38" t="s">
        <v>118</v>
      </c>
      <c r="B183" s="56"/>
      <c r="C183" s="40"/>
      <c r="D183" s="56"/>
      <c r="E183" s="40"/>
      <c r="F183" s="40"/>
      <c r="G183" s="57">
        <f t="shared" si="1"/>
        <v>0</v>
      </c>
    </row>
    <row r="184" spans="1:7" s="18" customFormat="1" ht="12.75">
      <c r="A184" s="38" t="s">
        <v>658</v>
      </c>
      <c r="B184" s="56">
        <v>0</v>
      </c>
      <c r="C184" s="40">
        <f>C169-C177</f>
        <v>18873405633</v>
      </c>
      <c r="D184" s="56"/>
      <c r="E184" s="40"/>
      <c r="F184" s="40"/>
      <c r="G184" s="57">
        <f t="shared" si="1"/>
        <v>18873405633</v>
      </c>
    </row>
    <row r="185" spans="1:7" s="18" customFormat="1" ht="12.75">
      <c r="A185" s="47" t="s">
        <v>659</v>
      </c>
      <c r="B185" s="58">
        <v>0</v>
      </c>
      <c r="C185" s="49">
        <f>C175-C182</f>
        <v>18192725030</v>
      </c>
      <c r="D185" s="58"/>
      <c r="E185" s="49"/>
      <c r="F185" s="49"/>
      <c r="G185" s="67">
        <f t="shared" si="1"/>
        <v>18192725030</v>
      </c>
    </row>
    <row r="186" spans="1:7" s="18" customFormat="1" ht="14.25" customHeight="1">
      <c r="A186" s="288" t="s">
        <v>119</v>
      </c>
      <c r="B186" s="288"/>
      <c r="C186" s="288"/>
      <c r="D186" s="288"/>
      <c r="E186" s="288"/>
      <c r="F186" s="288"/>
      <c r="G186" s="288"/>
    </row>
    <row r="187" spans="1:7" s="18" customFormat="1" ht="12.75">
      <c r="A187" s="59" t="s">
        <v>120</v>
      </c>
      <c r="B187" s="59"/>
      <c r="C187" s="59"/>
      <c r="D187" s="59"/>
      <c r="E187" s="59"/>
      <c r="F187" s="59"/>
      <c r="G187" s="59"/>
    </row>
    <row r="188" spans="1:7" s="18" customFormat="1" ht="12.75">
      <c r="A188" s="59" t="s">
        <v>121</v>
      </c>
      <c r="B188" s="59"/>
      <c r="C188" s="59"/>
      <c r="D188" s="59"/>
      <c r="E188" s="59"/>
      <c r="F188" s="59"/>
      <c r="G188" s="59"/>
    </row>
    <row r="189" spans="1:7" s="18" customFormat="1" ht="18" customHeight="1">
      <c r="A189" s="32" t="s">
        <v>122</v>
      </c>
      <c r="B189" s="60"/>
      <c r="C189" s="60"/>
      <c r="D189" s="59"/>
      <c r="E189" s="59"/>
      <c r="F189" s="59"/>
      <c r="G189" s="59"/>
    </row>
    <row r="190" spans="1:7" s="18" customFormat="1" ht="12.75">
      <c r="A190" s="59"/>
      <c r="B190" s="59"/>
      <c r="C190" s="59"/>
      <c r="D190" s="59"/>
      <c r="E190" s="59"/>
      <c r="F190" s="59"/>
      <c r="G190" s="59"/>
    </row>
    <row r="191" spans="1:7" s="18" customFormat="1" ht="37.5" customHeight="1">
      <c r="A191" s="51" t="s">
        <v>106</v>
      </c>
      <c r="B191" s="52" t="s">
        <v>123</v>
      </c>
      <c r="C191" s="52" t="s">
        <v>124</v>
      </c>
      <c r="D191" s="52" t="s">
        <v>125</v>
      </c>
      <c r="E191" s="52" t="s">
        <v>126</v>
      </c>
      <c r="F191" s="52"/>
      <c r="G191" s="52" t="s">
        <v>127</v>
      </c>
    </row>
    <row r="192" spans="1:7" s="18" customFormat="1" ht="12.75">
      <c r="A192" s="61" t="s">
        <v>128</v>
      </c>
      <c r="B192" s="62"/>
      <c r="C192" s="63"/>
      <c r="D192" s="64"/>
      <c r="E192" s="64"/>
      <c r="F192" s="63"/>
      <c r="G192" s="64"/>
    </row>
    <row r="193" spans="1:7" s="18" customFormat="1" ht="12.75">
      <c r="A193" s="38" t="s">
        <v>656</v>
      </c>
      <c r="B193" s="65">
        <v>66490418282</v>
      </c>
      <c r="C193" s="40"/>
      <c r="D193" s="65"/>
      <c r="E193" s="65">
        <v>111782723</v>
      </c>
      <c r="F193" s="40"/>
      <c r="G193" s="65">
        <f>SUM(B193:E193)</f>
        <v>66602201005</v>
      </c>
    </row>
    <row r="194" spans="1:7" s="18" customFormat="1" ht="12.75">
      <c r="A194" s="38" t="s">
        <v>90</v>
      </c>
      <c r="B194" s="65"/>
      <c r="C194" s="40"/>
      <c r="D194" s="65"/>
      <c r="E194" s="65"/>
      <c r="F194" s="40"/>
      <c r="G194" s="65">
        <f aca="true" t="shared" si="2" ref="G194:G210">SUM(B194:E194)</f>
        <v>0</v>
      </c>
    </row>
    <row r="195" spans="1:7" s="18" customFormat="1" ht="12.75">
      <c r="A195" s="38" t="s">
        <v>130</v>
      </c>
      <c r="B195" s="65"/>
      <c r="C195" s="40"/>
      <c r="D195" s="65"/>
      <c r="E195" s="65"/>
      <c r="F195" s="40"/>
      <c r="G195" s="65">
        <f t="shared" si="2"/>
        <v>0</v>
      </c>
    </row>
    <row r="196" spans="1:7" s="18" customFormat="1" ht="12.75">
      <c r="A196" s="38" t="s">
        <v>131</v>
      </c>
      <c r="B196" s="65"/>
      <c r="C196" s="40"/>
      <c r="D196" s="65"/>
      <c r="E196" s="65"/>
      <c r="F196" s="40"/>
      <c r="G196" s="65">
        <f t="shared" si="2"/>
        <v>0</v>
      </c>
    </row>
    <row r="197" spans="1:7" s="18" customFormat="1" ht="12.75">
      <c r="A197" s="38" t="s">
        <v>92</v>
      </c>
      <c r="B197" s="65"/>
      <c r="C197" s="40"/>
      <c r="D197" s="65"/>
      <c r="E197" s="65"/>
      <c r="F197" s="40"/>
      <c r="G197" s="65">
        <f t="shared" si="2"/>
        <v>0</v>
      </c>
    </row>
    <row r="198" spans="1:7" s="18" customFormat="1" ht="12.75">
      <c r="A198" s="38" t="s">
        <v>94</v>
      </c>
      <c r="B198" s="65"/>
      <c r="C198" s="40"/>
      <c r="D198" s="65"/>
      <c r="E198" s="65"/>
      <c r="F198" s="40"/>
      <c r="G198" s="65">
        <f t="shared" si="2"/>
        <v>0</v>
      </c>
    </row>
    <row r="199" spans="1:7" s="18" customFormat="1" ht="12.75">
      <c r="A199" s="38" t="s">
        <v>95</v>
      </c>
      <c r="B199" s="65"/>
      <c r="C199" s="40"/>
      <c r="D199" s="65"/>
      <c r="E199" s="65"/>
      <c r="F199" s="40"/>
      <c r="G199" s="65">
        <f t="shared" si="2"/>
        <v>0</v>
      </c>
    </row>
    <row r="200" spans="1:7" s="18" customFormat="1" ht="12.75">
      <c r="A200" s="38" t="s">
        <v>657</v>
      </c>
      <c r="B200" s="65">
        <f>B193+B194+B195+B196+B197-B198-B199</f>
        <v>66490418282</v>
      </c>
      <c r="C200" s="65">
        <f>C193+C194+C195+C196+C197-C198-C199</f>
        <v>0</v>
      </c>
      <c r="D200" s="65">
        <f>D193+D194+D195+D196+D197-D198-D199</f>
        <v>0</v>
      </c>
      <c r="E200" s="65">
        <f>E193+E194+E195+E196+E197-E198-E199</f>
        <v>111782723</v>
      </c>
      <c r="F200" s="65">
        <f>F193+F194+F195+F196+F197-F198-F199</f>
        <v>0</v>
      </c>
      <c r="G200" s="65">
        <f t="shared" si="2"/>
        <v>66602201005</v>
      </c>
    </row>
    <row r="201" spans="1:7" s="18" customFormat="1" ht="12.75">
      <c r="A201" s="41" t="s">
        <v>96</v>
      </c>
      <c r="B201" s="65"/>
      <c r="C201" s="40"/>
      <c r="D201" s="65"/>
      <c r="E201" s="65"/>
      <c r="F201" s="40"/>
      <c r="G201" s="65">
        <f t="shared" si="2"/>
        <v>0</v>
      </c>
    </row>
    <row r="202" spans="1:7" s="18" customFormat="1" ht="12.75">
      <c r="A202" s="38" t="s">
        <v>129</v>
      </c>
      <c r="B202" s="65">
        <v>15709920</v>
      </c>
      <c r="C202" s="40"/>
      <c r="D202" s="65"/>
      <c r="E202" s="65">
        <v>66188640</v>
      </c>
      <c r="F202" s="40"/>
      <c r="G202" s="65">
        <f t="shared" si="2"/>
        <v>81898560</v>
      </c>
    </row>
    <row r="203" spans="1:7" s="18" customFormat="1" ht="12.75">
      <c r="A203" s="38" t="s">
        <v>116</v>
      </c>
      <c r="B203" s="65">
        <v>38683665</v>
      </c>
      <c r="C203" s="40"/>
      <c r="D203" s="65"/>
      <c r="E203" s="65">
        <v>9315225</v>
      </c>
      <c r="F203" s="40"/>
      <c r="G203" s="65">
        <f t="shared" si="2"/>
        <v>47998890</v>
      </c>
    </row>
    <row r="204" spans="1:7" s="18" customFormat="1" ht="12.75">
      <c r="A204" s="38" t="s">
        <v>113</v>
      </c>
      <c r="B204" s="65"/>
      <c r="C204" s="40"/>
      <c r="D204" s="65"/>
      <c r="E204" s="65"/>
      <c r="F204" s="40"/>
      <c r="G204" s="65">
        <f t="shared" si="2"/>
        <v>0</v>
      </c>
    </row>
    <row r="205" spans="1:7" s="18" customFormat="1" ht="12.75">
      <c r="A205" s="38" t="s">
        <v>132</v>
      </c>
      <c r="B205" s="65"/>
      <c r="C205" s="40"/>
      <c r="D205" s="65"/>
      <c r="E205" s="65"/>
      <c r="F205" s="40"/>
      <c r="G205" s="65">
        <f t="shared" si="2"/>
        <v>0</v>
      </c>
    </row>
    <row r="206" spans="1:7" s="18" customFormat="1" ht="12.75">
      <c r="A206" s="38" t="s">
        <v>115</v>
      </c>
      <c r="B206" s="65"/>
      <c r="C206" s="40"/>
      <c r="D206" s="65"/>
      <c r="E206" s="65"/>
      <c r="F206" s="40"/>
      <c r="G206" s="65">
        <f t="shared" si="2"/>
        <v>0</v>
      </c>
    </row>
    <row r="207" spans="1:7" s="18" customFormat="1" ht="12.75">
      <c r="A207" s="38" t="s">
        <v>615</v>
      </c>
      <c r="B207" s="65">
        <f>B202+B203+B204-B205-B206</f>
        <v>54393585</v>
      </c>
      <c r="C207" s="65">
        <f>C202+C203+C204-C205-C206</f>
        <v>0</v>
      </c>
      <c r="D207" s="65">
        <f>D202+D203+D204-D205-D206</f>
        <v>0</v>
      </c>
      <c r="E207" s="65">
        <f>E202+E203+E204-E205-E206</f>
        <v>75503865</v>
      </c>
      <c r="F207" s="65">
        <f>F202+F203+F204-F205-F206</f>
        <v>0</v>
      </c>
      <c r="G207" s="65">
        <f t="shared" si="2"/>
        <v>129897450</v>
      </c>
    </row>
    <row r="208" spans="1:7" s="18" customFormat="1" ht="15.75" customHeight="1">
      <c r="A208" s="41" t="s">
        <v>133</v>
      </c>
      <c r="B208" s="65"/>
      <c r="C208" s="40"/>
      <c r="D208" s="65"/>
      <c r="E208" s="65"/>
      <c r="F208" s="40"/>
      <c r="G208" s="65">
        <f t="shared" si="2"/>
        <v>0</v>
      </c>
    </row>
    <row r="209" spans="1:7" s="18" customFormat="1" ht="12.75">
      <c r="A209" s="38" t="s">
        <v>100</v>
      </c>
      <c r="B209" s="65">
        <f>B193-B202</f>
        <v>66474708362</v>
      </c>
      <c r="C209" s="65">
        <f>C193-C202</f>
        <v>0</v>
      </c>
      <c r="D209" s="65">
        <f>D193-D202</f>
        <v>0</v>
      </c>
      <c r="E209" s="65">
        <f>E193-E202</f>
        <v>45594083</v>
      </c>
      <c r="F209" s="65">
        <f>F193-F202</f>
        <v>0</v>
      </c>
      <c r="G209" s="65">
        <f t="shared" si="2"/>
        <v>66520302445</v>
      </c>
    </row>
    <row r="210" spans="1:7" s="18" customFormat="1" ht="12.75">
      <c r="A210" s="66" t="s">
        <v>616</v>
      </c>
      <c r="B210" s="67">
        <f>B200-B207</f>
        <v>66436024697</v>
      </c>
      <c r="C210" s="67">
        <f>C200-C207</f>
        <v>0</v>
      </c>
      <c r="D210" s="67">
        <f>D200-D207</f>
        <v>0</v>
      </c>
      <c r="E210" s="67">
        <f>E200-E207</f>
        <v>36278858</v>
      </c>
      <c r="F210" s="67">
        <f>F200-F207</f>
        <v>0</v>
      </c>
      <c r="G210" s="67">
        <f t="shared" si="2"/>
        <v>66472303555</v>
      </c>
    </row>
    <row r="211" spans="1:7" s="18" customFormat="1" ht="12.75">
      <c r="A211" s="59" t="s">
        <v>134</v>
      </c>
      <c r="B211" s="59"/>
      <c r="C211" s="59"/>
      <c r="D211" s="59"/>
      <c r="E211" s="59"/>
      <c r="F211" s="59"/>
      <c r="G211" s="59"/>
    </row>
    <row r="212" spans="1:7" s="18" customFormat="1" ht="12.75">
      <c r="A212" s="32" t="s">
        <v>135</v>
      </c>
      <c r="B212" s="60"/>
      <c r="C212" s="60"/>
      <c r="D212" s="50"/>
      <c r="E212" s="50"/>
      <c r="F212" s="50"/>
      <c r="G212" s="50"/>
    </row>
    <row r="213" spans="1:7" s="18" customFormat="1" ht="12.75">
      <c r="A213" s="59" t="s">
        <v>136</v>
      </c>
      <c r="B213" s="291">
        <f>42500000+5034847591</f>
        <v>5077347591</v>
      </c>
      <c r="C213" s="292"/>
      <c r="D213" s="69"/>
      <c r="E213" s="69"/>
      <c r="F213" s="70"/>
      <c r="G213" s="69"/>
    </row>
    <row r="214" spans="1:7" s="18" customFormat="1" ht="12.75">
      <c r="A214" s="59" t="s">
        <v>137</v>
      </c>
      <c r="B214" s="68"/>
      <c r="C214" s="68"/>
      <c r="D214" s="69"/>
      <c r="E214" s="69"/>
      <c r="F214" s="70"/>
      <c r="G214" s="69"/>
    </row>
    <row r="215" spans="1:7" s="18" customFormat="1" ht="10.5" customHeight="1">
      <c r="A215" s="59" t="s">
        <v>617</v>
      </c>
      <c r="B215" s="68"/>
      <c r="C215" s="68">
        <v>42500000</v>
      </c>
      <c r="D215" s="69"/>
      <c r="E215" s="69"/>
      <c r="F215" s="70"/>
      <c r="G215" s="69"/>
    </row>
    <row r="216" spans="1:7" s="18" customFormat="1" ht="12.75">
      <c r="A216" s="59" t="s">
        <v>660</v>
      </c>
      <c r="B216" s="68"/>
      <c r="C216" s="68">
        <v>5034847591</v>
      </c>
      <c r="D216" s="69"/>
      <c r="E216" s="69"/>
      <c r="F216" s="70"/>
      <c r="G216" s="69"/>
    </row>
    <row r="217" spans="1:7" s="18" customFormat="1" ht="12.75">
      <c r="A217" s="32" t="s">
        <v>138</v>
      </c>
      <c r="B217" s="60"/>
      <c r="C217" s="60"/>
      <c r="D217" s="59"/>
      <c r="E217" s="59"/>
      <c r="F217" s="59"/>
      <c r="G217" s="59"/>
    </row>
    <row r="218" spans="1:7" s="18" customFormat="1" ht="12.75">
      <c r="A218" s="59"/>
      <c r="B218" s="59"/>
      <c r="C218" s="59"/>
      <c r="D218" s="59"/>
      <c r="E218" s="59"/>
      <c r="F218" s="59"/>
      <c r="G218" s="59"/>
    </row>
    <row r="219" spans="1:7" s="18" customFormat="1" ht="12.75">
      <c r="A219" s="71" t="s">
        <v>106</v>
      </c>
      <c r="B219" s="72" t="s">
        <v>139</v>
      </c>
      <c r="C219" s="73" t="s">
        <v>140</v>
      </c>
      <c r="D219" s="294" t="s">
        <v>141</v>
      </c>
      <c r="E219" s="295"/>
      <c r="F219" s="294" t="s">
        <v>142</v>
      </c>
      <c r="G219" s="295"/>
    </row>
    <row r="220" spans="1:7" s="18" customFormat="1" ht="12.75">
      <c r="A220" s="74" t="s">
        <v>143</v>
      </c>
      <c r="B220" s="75"/>
      <c r="C220" s="76"/>
      <c r="D220" s="77"/>
      <c r="E220" s="78"/>
      <c r="F220" s="77"/>
      <c r="G220" s="78"/>
    </row>
    <row r="221" spans="1:7" s="31" customFormat="1" ht="12.75">
      <c r="A221" s="79" t="s">
        <v>144</v>
      </c>
      <c r="B221" s="80"/>
      <c r="C221" s="81"/>
      <c r="D221" s="82"/>
      <c r="E221" s="83"/>
      <c r="F221" s="82"/>
      <c r="G221" s="83"/>
    </row>
    <row r="222" spans="1:7" s="18" customFormat="1" ht="12.75">
      <c r="A222" s="79" t="s">
        <v>145</v>
      </c>
      <c r="B222" s="80"/>
      <c r="C222" s="81"/>
      <c r="D222" s="82"/>
      <c r="E222" s="83"/>
      <c r="F222" s="82"/>
      <c r="G222" s="83"/>
    </row>
    <row r="223" spans="1:7" s="18" customFormat="1" ht="12.75">
      <c r="A223" s="79" t="s">
        <v>146</v>
      </c>
      <c r="B223" s="80"/>
      <c r="C223" s="81"/>
      <c r="D223" s="82"/>
      <c r="E223" s="83"/>
      <c r="F223" s="82"/>
      <c r="G223" s="83"/>
    </row>
    <row r="224" spans="1:7" s="18" customFormat="1" ht="12.75">
      <c r="A224" s="79" t="s">
        <v>147</v>
      </c>
      <c r="B224" s="80"/>
      <c r="C224" s="81"/>
      <c r="D224" s="82"/>
      <c r="E224" s="83"/>
      <c r="F224" s="82"/>
      <c r="G224" s="83"/>
    </row>
    <row r="225" spans="1:7" s="18" customFormat="1" ht="12.75">
      <c r="A225" s="79" t="s">
        <v>148</v>
      </c>
      <c r="B225" s="80"/>
      <c r="C225" s="81"/>
      <c r="D225" s="82"/>
      <c r="E225" s="83"/>
      <c r="F225" s="82"/>
      <c r="G225" s="83"/>
    </row>
    <row r="226" spans="1:7" s="18" customFormat="1" ht="12.75">
      <c r="A226" s="79" t="s">
        <v>144</v>
      </c>
      <c r="B226" s="80"/>
      <c r="C226" s="81"/>
      <c r="D226" s="82"/>
      <c r="E226" s="83"/>
      <c r="F226" s="82"/>
      <c r="G226" s="83"/>
    </row>
    <row r="227" spans="1:7" s="18" customFormat="1" ht="12.75">
      <c r="A227" s="79" t="s">
        <v>145</v>
      </c>
      <c r="B227" s="80"/>
      <c r="C227" s="81"/>
      <c r="D227" s="82"/>
      <c r="E227" s="83"/>
      <c r="F227" s="82"/>
      <c r="G227" s="83"/>
    </row>
    <row r="228" spans="1:7" s="18" customFormat="1" ht="12.75">
      <c r="A228" s="79" t="s">
        <v>146</v>
      </c>
      <c r="B228" s="80"/>
      <c r="C228" s="81"/>
      <c r="D228" s="82"/>
      <c r="E228" s="83"/>
      <c r="F228" s="82"/>
      <c r="G228" s="83"/>
    </row>
    <row r="229" spans="1:7" s="18" customFormat="1" ht="12.75">
      <c r="A229" s="79" t="s">
        <v>147</v>
      </c>
      <c r="B229" s="80"/>
      <c r="C229" s="81"/>
      <c r="D229" s="82"/>
      <c r="E229" s="83"/>
      <c r="F229" s="82"/>
      <c r="G229" s="83"/>
    </row>
    <row r="230" spans="1:7" s="18" customFormat="1" ht="12.75">
      <c r="A230" s="79" t="s">
        <v>149</v>
      </c>
      <c r="B230" s="80"/>
      <c r="C230" s="81"/>
      <c r="D230" s="82"/>
      <c r="E230" s="83"/>
      <c r="F230" s="82"/>
      <c r="G230" s="83"/>
    </row>
    <row r="231" spans="1:7" s="18" customFormat="1" ht="12.75">
      <c r="A231" s="79" t="s">
        <v>144</v>
      </c>
      <c r="B231" s="80"/>
      <c r="C231" s="81"/>
      <c r="D231" s="82"/>
      <c r="E231" s="83"/>
      <c r="F231" s="82"/>
      <c r="G231" s="83"/>
    </row>
    <row r="232" spans="1:7" s="18" customFormat="1" ht="12.75">
      <c r="A232" s="79" t="s">
        <v>145</v>
      </c>
      <c r="B232" s="80"/>
      <c r="C232" s="81"/>
      <c r="D232" s="82"/>
      <c r="E232" s="83"/>
      <c r="F232" s="82"/>
      <c r="G232" s="83"/>
    </row>
    <row r="233" spans="1:7" s="18" customFormat="1" ht="12.75">
      <c r="A233" s="79" t="s">
        <v>146</v>
      </c>
      <c r="B233" s="80"/>
      <c r="C233" s="81"/>
      <c r="D233" s="82"/>
      <c r="E233" s="83"/>
      <c r="F233" s="82"/>
      <c r="G233" s="83"/>
    </row>
    <row r="234" spans="1:7" s="18" customFormat="1" ht="12.75">
      <c r="A234" s="84" t="s">
        <v>147</v>
      </c>
      <c r="B234" s="85"/>
      <c r="C234" s="86"/>
      <c r="D234" s="87"/>
      <c r="E234" s="88"/>
      <c r="F234" s="87"/>
      <c r="G234" s="88"/>
    </row>
    <row r="235" spans="1:7" s="18" customFormat="1" ht="12.75">
      <c r="A235" s="16" t="s">
        <v>150</v>
      </c>
      <c r="B235" s="16"/>
      <c r="C235" s="16"/>
      <c r="D235" s="16"/>
      <c r="E235" s="16"/>
      <c r="F235" s="16"/>
      <c r="G235" s="16"/>
    </row>
    <row r="236" spans="1:7" s="18" customFormat="1" ht="12.75">
      <c r="A236" s="19" t="s">
        <v>151</v>
      </c>
      <c r="B236" s="16"/>
      <c r="C236" s="16"/>
      <c r="D236" s="20" t="s">
        <v>649</v>
      </c>
      <c r="E236" s="21" t="s">
        <v>650</v>
      </c>
      <c r="F236" s="16"/>
      <c r="G236" s="16"/>
    </row>
    <row r="237" spans="1:7" s="18" customFormat="1" ht="12.75">
      <c r="A237" s="16" t="s">
        <v>152</v>
      </c>
      <c r="B237" s="16"/>
      <c r="C237" s="16"/>
      <c r="D237" s="29">
        <v>30296576000</v>
      </c>
      <c r="E237" s="23">
        <v>29924376000</v>
      </c>
      <c r="F237" s="16"/>
      <c r="G237" s="16"/>
    </row>
    <row r="238" spans="1:7" s="18" customFormat="1" ht="12.75">
      <c r="A238" s="16" t="s">
        <v>153</v>
      </c>
      <c r="B238" s="16"/>
      <c r="C238" s="16"/>
      <c r="E238" s="23"/>
      <c r="F238" s="16"/>
      <c r="G238" s="16"/>
    </row>
    <row r="239" spans="1:7" s="18" customFormat="1" ht="12.75">
      <c r="A239" s="16" t="s">
        <v>154</v>
      </c>
      <c r="B239" s="16"/>
      <c r="C239" s="16"/>
      <c r="E239" s="23"/>
      <c r="F239" s="16"/>
      <c r="G239" s="16"/>
    </row>
    <row r="240" spans="1:7" s="18" customFormat="1" ht="12.75">
      <c r="A240" s="16" t="s">
        <v>155</v>
      </c>
      <c r="B240" s="16"/>
      <c r="C240" s="16"/>
      <c r="E240" s="23"/>
      <c r="F240" s="16"/>
      <c r="G240" s="16"/>
    </row>
    <row r="241" spans="1:7" s="18" customFormat="1" ht="12.75">
      <c r="A241" s="16" t="s">
        <v>156</v>
      </c>
      <c r="B241" s="16"/>
      <c r="C241" s="16"/>
      <c r="D241" s="89">
        <v>1611640000</v>
      </c>
      <c r="E241" s="89">
        <v>1611640000</v>
      </c>
      <c r="F241" s="16"/>
      <c r="G241" s="16"/>
    </row>
    <row r="242" spans="1:7" s="18" customFormat="1" ht="24.75" customHeight="1" hidden="1">
      <c r="A242" s="16" t="s">
        <v>157</v>
      </c>
      <c r="B242" s="16"/>
      <c r="C242" s="28"/>
      <c r="E242" s="89"/>
      <c r="F242" s="16"/>
      <c r="G242" s="16"/>
    </row>
    <row r="243" spans="1:7" s="18" customFormat="1" ht="15">
      <c r="A243" s="24" t="s">
        <v>45</v>
      </c>
      <c r="B243" s="16"/>
      <c r="C243" s="16"/>
      <c r="D243" s="25">
        <f>SUM(D237:D242)</f>
        <v>31908216000</v>
      </c>
      <c r="E243" s="25">
        <f>SUM(E237:E242)</f>
        <v>31536016000</v>
      </c>
      <c r="F243" s="16"/>
      <c r="G243" s="16"/>
    </row>
    <row r="244" spans="1:7" s="18" customFormat="1" ht="12.75">
      <c r="A244" s="90" t="s">
        <v>158</v>
      </c>
      <c r="B244" s="16"/>
      <c r="C244" s="16"/>
      <c r="D244" s="20" t="s">
        <v>649</v>
      </c>
      <c r="E244" s="21" t="s">
        <v>650</v>
      </c>
      <c r="F244" s="16"/>
      <c r="G244" s="16"/>
    </row>
    <row r="245" spans="1:7" s="18" customFormat="1" ht="12.75">
      <c r="A245" s="16" t="s">
        <v>159</v>
      </c>
      <c r="B245" s="16"/>
      <c r="C245" s="16"/>
      <c r="D245" s="29">
        <v>307467825</v>
      </c>
      <c r="E245" s="26">
        <f>422886167</f>
        <v>422886167</v>
      </c>
      <c r="F245" s="16"/>
      <c r="G245" s="16"/>
    </row>
    <row r="246" spans="1:7" s="18" customFormat="1" ht="12.75">
      <c r="A246" s="16" t="s">
        <v>160</v>
      </c>
      <c r="B246" s="16"/>
      <c r="C246" s="28"/>
      <c r="D246" s="29">
        <v>155051620</v>
      </c>
      <c r="E246" s="17">
        <v>56016956</v>
      </c>
      <c r="F246" s="16"/>
      <c r="G246" s="16"/>
    </row>
    <row r="247" spans="1:7" s="18" customFormat="1" ht="12.75">
      <c r="A247" s="16" t="s">
        <v>161</v>
      </c>
      <c r="B247" s="16"/>
      <c r="C247" s="16"/>
      <c r="D247" s="29"/>
      <c r="E247" s="17"/>
      <c r="F247" s="16" t="s">
        <v>661</v>
      </c>
      <c r="G247" s="16"/>
    </row>
    <row r="248" spans="1:7" s="18" customFormat="1" ht="12.75">
      <c r="A248" s="16" t="s">
        <v>609</v>
      </c>
      <c r="B248" s="16"/>
      <c r="C248" s="16"/>
      <c r="D248" s="29"/>
      <c r="E248" s="17">
        <v>1159000185</v>
      </c>
      <c r="F248" s="16"/>
      <c r="G248" s="16"/>
    </row>
    <row r="249" spans="1:7" s="18" customFormat="1" ht="12.75">
      <c r="A249" s="16" t="s">
        <v>610</v>
      </c>
      <c r="B249" s="16"/>
      <c r="C249" s="16"/>
      <c r="D249" s="29">
        <f>1521244761</f>
        <v>1521244761</v>
      </c>
      <c r="E249" s="17">
        <v>320728112</v>
      </c>
      <c r="F249" s="16"/>
      <c r="G249" s="16"/>
    </row>
    <row r="250" spans="1:7" s="18" customFormat="1" ht="12.75">
      <c r="A250" s="16" t="s">
        <v>611</v>
      </c>
      <c r="B250" s="16"/>
      <c r="C250" s="16"/>
      <c r="D250" s="29">
        <f>85937661+13625583</f>
        <v>99563244</v>
      </c>
      <c r="E250" s="17">
        <v>48274534</v>
      </c>
      <c r="F250" s="16"/>
      <c r="G250" s="16"/>
    </row>
    <row r="251" spans="1:7" s="18" customFormat="1" ht="15">
      <c r="A251" s="24" t="s">
        <v>45</v>
      </c>
      <c r="B251" s="16"/>
      <c r="C251" s="16"/>
      <c r="D251" s="91">
        <f>SUM(D245:D250)</f>
        <v>2083327450</v>
      </c>
      <c r="E251" s="91">
        <f>SUM(E245:E250)</f>
        <v>2006905954</v>
      </c>
      <c r="F251" s="16"/>
      <c r="G251" s="16"/>
    </row>
    <row r="252" spans="1:7" s="18" customFormat="1" ht="12.75">
      <c r="A252" s="19" t="s">
        <v>162</v>
      </c>
      <c r="B252" s="16"/>
      <c r="C252" s="16"/>
      <c r="D252" s="20" t="s">
        <v>649</v>
      </c>
      <c r="E252" s="21" t="s">
        <v>650</v>
      </c>
      <c r="F252" s="16"/>
      <c r="G252" s="16"/>
    </row>
    <row r="253" spans="1:7" s="18" customFormat="1" ht="12.75">
      <c r="A253" s="16" t="s">
        <v>163</v>
      </c>
      <c r="B253" s="16"/>
      <c r="C253" s="16"/>
      <c r="D253" s="92">
        <f>101970773641+29131796635</f>
        <v>131102570276</v>
      </c>
      <c r="E253" s="92">
        <v>139650957390</v>
      </c>
      <c r="F253" s="16"/>
      <c r="G253" s="16"/>
    </row>
    <row r="254" spans="1:7" s="18" customFormat="1" ht="12.75">
      <c r="A254" s="16" t="s">
        <v>164</v>
      </c>
      <c r="B254" s="16"/>
      <c r="C254" s="16"/>
      <c r="D254" s="92">
        <v>2918964400</v>
      </c>
      <c r="E254" s="92">
        <v>3959036400</v>
      </c>
      <c r="F254" s="16"/>
      <c r="G254" s="16"/>
    </row>
    <row r="255" spans="1:7" s="18" customFormat="1" ht="15">
      <c r="A255" s="24" t="s">
        <v>45</v>
      </c>
      <c r="B255" s="16"/>
      <c r="C255" s="16"/>
      <c r="D255" s="25">
        <f>D253+D254</f>
        <v>134021534676</v>
      </c>
      <c r="E255" s="25">
        <f>E253+E254</f>
        <v>143609993790</v>
      </c>
      <c r="F255" s="16"/>
      <c r="G255" s="16"/>
    </row>
    <row r="256" spans="1:7" s="18" customFormat="1" ht="12.75">
      <c r="A256" s="19" t="s">
        <v>165</v>
      </c>
      <c r="B256" s="16"/>
      <c r="C256" s="16"/>
      <c r="D256" s="20" t="s">
        <v>649</v>
      </c>
      <c r="E256" s="21" t="s">
        <v>650</v>
      </c>
      <c r="F256" s="16"/>
      <c r="G256" s="16"/>
    </row>
    <row r="257" spans="1:7" s="18" customFormat="1" ht="12.75">
      <c r="A257" s="16" t="s">
        <v>166</v>
      </c>
      <c r="B257" s="16"/>
      <c r="C257" s="16"/>
      <c r="D257" s="92">
        <v>694964841</v>
      </c>
      <c r="E257" s="92"/>
      <c r="F257" s="16"/>
      <c r="G257" s="16"/>
    </row>
    <row r="258" spans="1:7" s="18" customFormat="1" ht="12.75">
      <c r="A258" s="16" t="s">
        <v>167</v>
      </c>
      <c r="B258" s="16"/>
      <c r="C258" s="16"/>
      <c r="D258" s="92"/>
      <c r="E258" s="92"/>
      <c r="F258" s="16"/>
      <c r="G258" s="16"/>
    </row>
    <row r="259" spans="1:7" s="18" customFormat="1" ht="12.75">
      <c r="A259" s="16" t="s">
        <v>168</v>
      </c>
      <c r="B259" s="16"/>
      <c r="C259" s="16"/>
      <c r="D259" s="92">
        <v>1251418391</v>
      </c>
      <c r="E259" s="92">
        <v>171427385</v>
      </c>
      <c r="F259" s="16"/>
      <c r="G259" s="16"/>
    </row>
    <row r="260" spans="1:7" s="18" customFormat="1" ht="12.75">
      <c r="A260" s="16" t="s">
        <v>169</v>
      </c>
      <c r="B260" s="16"/>
      <c r="C260" s="16"/>
      <c r="D260" s="92">
        <v>1356528791</v>
      </c>
      <c r="E260" s="92">
        <v>354692122</v>
      </c>
      <c r="F260" s="16"/>
      <c r="G260" s="16"/>
    </row>
    <row r="261" spans="1:7" s="18" customFormat="1" ht="12.75">
      <c r="A261" s="16" t="s">
        <v>170</v>
      </c>
      <c r="B261" s="16"/>
      <c r="C261" s="16"/>
      <c r="D261" s="92">
        <v>163512684</v>
      </c>
      <c r="E261" s="92">
        <v>104141973</v>
      </c>
      <c r="F261" s="16"/>
      <c r="G261" s="16"/>
    </row>
    <row r="262" spans="1:7" s="18" customFormat="1" ht="12.75">
      <c r="A262" s="16" t="s">
        <v>171</v>
      </c>
      <c r="B262" s="16"/>
      <c r="C262" s="16"/>
      <c r="D262" s="92"/>
      <c r="E262" s="92"/>
      <c r="F262" s="16"/>
      <c r="G262" s="16"/>
    </row>
    <row r="263" spans="1:7" s="18" customFormat="1" ht="12.75">
      <c r="A263" s="16" t="s">
        <v>172</v>
      </c>
      <c r="B263" s="16"/>
      <c r="C263" s="16"/>
      <c r="D263" s="92"/>
      <c r="E263" s="92"/>
      <c r="F263" s="16"/>
      <c r="G263" s="16"/>
    </row>
    <row r="264" spans="1:7" s="18" customFormat="1" ht="12.75">
      <c r="A264" s="16" t="s">
        <v>173</v>
      </c>
      <c r="B264" s="16"/>
      <c r="C264" s="16"/>
      <c r="D264" s="92"/>
      <c r="E264" s="92"/>
      <c r="F264" s="16"/>
      <c r="G264" s="16"/>
    </row>
    <row r="265" spans="1:7" s="18" customFormat="1" ht="12.75">
      <c r="A265" s="16" t="s">
        <v>174</v>
      </c>
      <c r="B265" s="16"/>
      <c r="C265" s="16"/>
      <c r="D265" s="93"/>
      <c r="E265" s="93"/>
      <c r="F265" s="16"/>
      <c r="G265" s="16"/>
    </row>
    <row r="266" spans="1:7" s="18" customFormat="1" ht="15">
      <c r="A266" s="24" t="s">
        <v>45</v>
      </c>
      <c r="B266" s="16"/>
      <c r="C266" s="16"/>
      <c r="D266" s="25">
        <f>SUM(D257:D265)</f>
        <v>3466424707</v>
      </c>
      <c r="E266" s="25">
        <f>SUM(E257:E265)</f>
        <v>630261480</v>
      </c>
      <c r="F266" s="16"/>
      <c r="G266" s="28"/>
    </row>
    <row r="267" spans="1:7" s="18" customFormat="1" ht="12.75">
      <c r="A267" s="19" t="s">
        <v>175</v>
      </c>
      <c r="B267" s="16"/>
      <c r="C267" s="16"/>
      <c r="D267" s="20" t="s">
        <v>649</v>
      </c>
      <c r="E267" s="21" t="s">
        <v>650</v>
      </c>
      <c r="F267" s="16"/>
      <c r="G267" s="16"/>
    </row>
    <row r="268" spans="1:7" s="18" customFormat="1" ht="12.75">
      <c r="A268" s="16" t="s">
        <v>176</v>
      </c>
      <c r="B268" s="16"/>
      <c r="C268" s="16"/>
      <c r="D268" s="92">
        <v>44722410</v>
      </c>
      <c r="E268" s="92">
        <v>10688065</v>
      </c>
      <c r="F268" s="16"/>
      <c r="G268" s="16"/>
    </row>
    <row r="269" spans="1:7" s="18" customFormat="1" ht="12.75">
      <c r="A269" s="16" t="s">
        <v>177</v>
      </c>
      <c r="B269" s="16"/>
      <c r="C269" s="16"/>
      <c r="D269" s="92">
        <v>91770000</v>
      </c>
      <c r="E269" s="92">
        <v>89820000</v>
      </c>
      <c r="F269" s="16"/>
      <c r="G269" s="16"/>
    </row>
    <row r="270" spans="1:7" s="18" customFormat="1" ht="12.75">
      <c r="A270" s="16" t="s">
        <v>612</v>
      </c>
      <c r="B270" s="16"/>
      <c r="C270" s="16"/>
      <c r="D270" s="92">
        <v>13925310</v>
      </c>
      <c r="E270" s="92">
        <v>360000</v>
      </c>
      <c r="F270" s="16"/>
      <c r="G270" s="16"/>
    </row>
    <row r="271" spans="1:7" s="18" customFormat="1" ht="12.75">
      <c r="A271" s="16" t="s">
        <v>613</v>
      </c>
      <c r="B271" s="16"/>
      <c r="C271" s="16"/>
      <c r="D271" s="92">
        <v>1415583</v>
      </c>
      <c r="E271" s="92"/>
      <c r="F271" s="16"/>
      <c r="G271" s="16"/>
    </row>
    <row r="272" spans="1:7" s="18" customFormat="1" ht="12.75">
      <c r="A272" s="16" t="s">
        <v>662</v>
      </c>
      <c r="B272" s="16"/>
      <c r="C272" s="16"/>
      <c r="D272" s="92">
        <v>103686600</v>
      </c>
      <c r="E272" s="92"/>
      <c r="F272" s="16"/>
      <c r="G272" s="16"/>
    </row>
    <row r="273" spans="1:7" s="18" customFormat="1" ht="15">
      <c r="A273" s="24" t="s">
        <v>45</v>
      </c>
      <c r="B273" s="16"/>
      <c r="C273" s="16"/>
      <c r="D273" s="94">
        <f>SUM(D268:D272)</f>
        <v>255519903</v>
      </c>
      <c r="E273" s="94">
        <f>SUM(E268:E272)</f>
        <v>100868065</v>
      </c>
      <c r="F273" s="16"/>
      <c r="G273" s="16"/>
    </row>
    <row r="274" spans="1:7" s="18" customFormat="1" ht="13.5" customHeight="1">
      <c r="A274" s="19" t="s">
        <v>178</v>
      </c>
      <c r="B274" s="16"/>
      <c r="C274" s="16"/>
      <c r="D274" s="20" t="s">
        <v>649</v>
      </c>
      <c r="E274" s="21" t="s">
        <v>650</v>
      </c>
      <c r="F274" s="16"/>
      <c r="G274" s="16"/>
    </row>
    <row r="275" spans="1:7" s="18" customFormat="1" ht="12.75">
      <c r="A275" s="16" t="s">
        <v>179</v>
      </c>
      <c r="B275" s="16"/>
      <c r="C275" s="16"/>
      <c r="D275" s="92"/>
      <c r="E275" s="92"/>
      <c r="F275" s="16"/>
      <c r="G275" s="16"/>
    </row>
    <row r="276" spans="1:7" s="18" customFormat="1" ht="12.75">
      <c r="A276" s="16" t="s">
        <v>180</v>
      </c>
      <c r="B276" s="16"/>
      <c r="C276" s="16"/>
      <c r="D276" s="92">
        <v>107875654</v>
      </c>
      <c r="E276" s="92">
        <v>79856579</v>
      </c>
      <c r="F276" s="16"/>
      <c r="G276" s="16"/>
    </row>
    <row r="277" spans="1:7" s="18" customFormat="1" ht="12.75">
      <c r="A277" s="16" t="s">
        <v>181</v>
      </c>
      <c r="B277" s="16"/>
      <c r="C277" s="16"/>
      <c r="D277" s="92">
        <v>69947131</v>
      </c>
      <c r="E277" s="92">
        <v>37280692</v>
      </c>
      <c r="F277" s="16"/>
      <c r="G277" s="16"/>
    </row>
    <row r="278" spans="1:7" s="18" customFormat="1" ht="12.75">
      <c r="A278" s="16" t="s">
        <v>182</v>
      </c>
      <c r="B278" s="16"/>
      <c r="C278" s="16"/>
      <c r="D278" s="92"/>
      <c r="E278" s="92"/>
      <c r="F278" s="16"/>
      <c r="G278" s="16"/>
    </row>
    <row r="279" spans="1:7" s="18" customFormat="1" ht="12.75">
      <c r="A279" s="16" t="s">
        <v>183</v>
      </c>
      <c r="B279" s="16"/>
      <c r="C279" s="16"/>
      <c r="D279" s="92"/>
      <c r="E279" s="92"/>
      <c r="F279" s="16"/>
      <c r="G279" s="16"/>
    </row>
    <row r="280" spans="1:7" s="18" customFormat="1" ht="12.75">
      <c r="A280" s="16" t="s">
        <v>184</v>
      </c>
      <c r="B280" s="16"/>
      <c r="C280" s="16"/>
      <c r="D280" s="92"/>
      <c r="E280" s="92"/>
      <c r="F280" s="16"/>
      <c r="G280" s="16"/>
    </row>
    <row r="281" spans="1:7" s="18" customFormat="1" ht="12.75">
      <c r="A281" s="16" t="s">
        <v>185</v>
      </c>
      <c r="B281" s="16"/>
      <c r="C281" s="16"/>
      <c r="D281" s="92">
        <v>307467825</v>
      </c>
      <c r="E281" s="92">
        <v>422886167</v>
      </c>
      <c r="F281" s="16"/>
      <c r="G281" s="16"/>
    </row>
    <row r="282" spans="1:7" s="18" customFormat="1" ht="12.75">
      <c r="A282" s="16" t="s">
        <v>186</v>
      </c>
      <c r="B282" s="16"/>
      <c r="C282" s="16"/>
      <c r="D282" s="92">
        <v>158014736</v>
      </c>
      <c r="E282" s="92">
        <v>201447339</v>
      </c>
      <c r="F282" s="16"/>
      <c r="G282" s="16"/>
    </row>
    <row r="283" spans="1:7" s="18" customFormat="1" ht="15">
      <c r="A283" s="24" t="s">
        <v>45</v>
      </c>
      <c r="B283" s="16"/>
      <c r="C283" s="16"/>
      <c r="D283" s="94">
        <f>SUM(D275:D282)</f>
        <v>643305346</v>
      </c>
      <c r="E283" s="94">
        <f>SUM(E275:E282)</f>
        <v>741470777</v>
      </c>
      <c r="F283" s="16"/>
      <c r="G283" s="16"/>
    </row>
    <row r="284" spans="1:7" s="18" customFormat="1" ht="12.75">
      <c r="A284" s="19" t="s">
        <v>187</v>
      </c>
      <c r="B284" s="16"/>
      <c r="C284" s="16"/>
      <c r="D284" s="17"/>
      <c r="E284" s="17"/>
      <c r="F284" s="16"/>
      <c r="G284" s="16"/>
    </row>
    <row r="285" spans="1:7" s="18" customFormat="1" ht="12.75">
      <c r="A285" s="16" t="s">
        <v>188</v>
      </c>
      <c r="B285" s="16"/>
      <c r="C285" s="16"/>
      <c r="D285" s="17"/>
      <c r="E285" s="17"/>
      <c r="F285" s="16"/>
      <c r="G285" s="16"/>
    </row>
    <row r="286" spans="1:7" s="18" customFormat="1" ht="12.75">
      <c r="A286" s="16" t="s">
        <v>189</v>
      </c>
      <c r="B286" s="16"/>
      <c r="C286" s="16"/>
      <c r="D286" s="17"/>
      <c r="E286" s="17"/>
      <c r="F286" s="16"/>
      <c r="G286" s="16"/>
    </row>
    <row r="287" spans="1:7" s="18" customFormat="1" ht="12.75">
      <c r="A287" s="95" t="s">
        <v>190</v>
      </c>
      <c r="B287" s="96"/>
      <c r="C287" s="96"/>
      <c r="D287" s="20" t="s">
        <v>649</v>
      </c>
      <c r="E287" s="21" t="s">
        <v>650</v>
      </c>
      <c r="F287" s="96"/>
      <c r="G287" s="96"/>
    </row>
    <row r="288" spans="1:7" s="18" customFormat="1" ht="12.75">
      <c r="A288" s="97" t="s">
        <v>191</v>
      </c>
      <c r="B288" s="96"/>
      <c r="C288" s="96"/>
      <c r="D288" s="98">
        <f>D289</f>
        <v>46604248923</v>
      </c>
      <c r="E288" s="98">
        <f>E289</f>
        <v>45125206786</v>
      </c>
      <c r="F288" s="96"/>
      <c r="G288" s="96"/>
    </row>
    <row r="289" spans="1:7" s="101" customFormat="1" ht="12">
      <c r="A289" s="96" t="s">
        <v>192</v>
      </c>
      <c r="B289" s="96"/>
      <c r="C289" s="96"/>
      <c r="D289" s="92">
        <f>15668186379+30936062544</f>
        <v>46604248923</v>
      </c>
      <c r="E289" s="92">
        <v>45125206786</v>
      </c>
      <c r="F289" s="96"/>
      <c r="G289" s="96"/>
    </row>
    <row r="290" spans="1:7" s="101" customFormat="1" ht="12">
      <c r="A290" s="96" t="s">
        <v>193</v>
      </c>
      <c r="B290" s="96"/>
      <c r="C290" s="96"/>
      <c r="D290" s="92"/>
      <c r="E290" s="92"/>
      <c r="F290" s="96"/>
      <c r="G290" s="96"/>
    </row>
    <row r="291" spans="1:7" s="101" customFormat="1" ht="12">
      <c r="A291" s="96" t="s">
        <v>194</v>
      </c>
      <c r="B291" s="96"/>
      <c r="C291" s="96"/>
      <c r="D291" s="92"/>
      <c r="E291" s="92"/>
      <c r="F291" s="96"/>
      <c r="G291" s="96"/>
    </row>
    <row r="292" spans="1:7" s="101" customFormat="1" ht="12">
      <c r="A292" s="97" t="s">
        <v>195</v>
      </c>
      <c r="B292" s="96"/>
      <c r="C292" s="96"/>
      <c r="D292" s="98">
        <f>D293+D294</f>
        <v>6222070500</v>
      </c>
      <c r="E292" s="98">
        <f>E293+E294</f>
        <v>6222070500</v>
      </c>
      <c r="F292" s="96"/>
      <c r="G292" s="96"/>
    </row>
    <row r="293" spans="1:7" s="101" customFormat="1" ht="12">
      <c r="A293" s="96" t="s">
        <v>196</v>
      </c>
      <c r="B293" s="96"/>
      <c r="C293" s="96"/>
      <c r="D293" s="92">
        <v>6222070500</v>
      </c>
      <c r="E293" s="92">
        <v>6222070500</v>
      </c>
      <c r="F293" s="96"/>
      <c r="G293" s="96"/>
    </row>
    <row r="294" spans="1:7" s="101" customFormat="1" ht="12">
      <c r="A294" s="96" t="s">
        <v>197</v>
      </c>
      <c r="B294" s="96"/>
      <c r="C294" s="96"/>
      <c r="D294" s="92"/>
      <c r="E294" s="92"/>
      <c r="F294" s="96"/>
      <c r="G294" s="96"/>
    </row>
    <row r="295" spans="1:7" s="101" customFormat="1" ht="14.25">
      <c r="A295" s="102" t="s">
        <v>45</v>
      </c>
      <c r="B295" s="96"/>
      <c r="C295" s="96"/>
      <c r="D295" s="94">
        <f>D288+D292</f>
        <v>52826319423</v>
      </c>
      <c r="E295" s="94">
        <f>E288+E292</f>
        <v>51347277286</v>
      </c>
      <c r="F295" s="96"/>
      <c r="G295" s="96"/>
    </row>
    <row r="296" spans="1:7" s="101" customFormat="1" ht="12">
      <c r="A296" s="96" t="s">
        <v>198</v>
      </c>
      <c r="B296" s="96"/>
      <c r="C296" s="96"/>
      <c r="D296" s="23"/>
      <c r="E296" s="23"/>
      <c r="F296" s="96"/>
      <c r="G296" s="96"/>
    </row>
    <row r="297" spans="1:7" s="101" customFormat="1" ht="12">
      <c r="A297" s="16"/>
      <c r="B297" s="16"/>
      <c r="C297" s="16"/>
      <c r="D297" s="17"/>
      <c r="E297" s="17"/>
      <c r="F297" s="16"/>
      <c r="G297" s="16"/>
    </row>
    <row r="298" spans="1:7" s="101" customFormat="1" ht="12.75">
      <c r="A298" s="296"/>
      <c r="B298" s="290" t="s">
        <v>199</v>
      </c>
      <c r="C298" s="290"/>
      <c r="D298" s="290"/>
      <c r="E298" s="290" t="s">
        <v>200</v>
      </c>
      <c r="F298" s="290"/>
      <c r="G298" s="290"/>
    </row>
    <row r="299" spans="1:7" s="18" customFormat="1" ht="45">
      <c r="A299" s="297"/>
      <c r="B299" s="33" t="s">
        <v>201</v>
      </c>
      <c r="C299" s="33" t="s">
        <v>202</v>
      </c>
      <c r="D299" s="33" t="s">
        <v>203</v>
      </c>
      <c r="E299" s="33" t="s">
        <v>201</v>
      </c>
      <c r="F299" s="33" t="s">
        <v>202</v>
      </c>
      <c r="G299" s="33" t="s">
        <v>203</v>
      </c>
    </row>
    <row r="300" spans="1:7" s="31" customFormat="1" ht="12.75" customHeight="1">
      <c r="A300" s="103" t="s">
        <v>204</v>
      </c>
      <c r="B300" s="104"/>
      <c r="C300" s="104"/>
      <c r="D300" s="104"/>
      <c r="E300" s="104"/>
      <c r="F300" s="104"/>
      <c r="G300" s="105"/>
    </row>
    <row r="301" spans="1:7" s="31" customFormat="1" ht="10.5" customHeight="1">
      <c r="A301" s="103" t="s">
        <v>205</v>
      </c>
      <c r="B301" s="104"/>
      <c r="C301" s="104"/>
      <c r="D301" s="104"/>
      <c r="E301" s="104"/>
      <c r="F301" s="104"/>
      <c r="G301" s="105"/>
    </row>
    <row r="302" spans="1:7" s="18" customFormat="1" ht="12.75">
      <c r="A302" s="103" t="s">
        <v>206</v>
      </c>
      <c r="B302" s="104"/>
      <c r="C302" s="104"/>
      <c r="D302" s="104"/>
      <c r="E302" s="104"/>
      <c r="F302" s="104"/>
      <c r="G302" s="106"/>
    </row>
    <row r="303" spans="1:7" s="18" customFormat="1" ht="12.75">
      <c r="A303" s="19" t="s">
        <v>207</v>
      </c>
      <c r="B303" s="70"/>
      <c r="C303" s="70"/>
      <c r="D303" s="70"/>
      <c r="E303" s="70"/>
      <c r="F303" s="16"/>
      <c r="G303" s="50"/>
    </row>
    <row r="304" spans="1:7" s="18" customFormat="1" ht="12.75">
      <c r="A304" s="16" t="s">
        <v>208</v>
      </c>
      <c r="B304" s="70"/>
      <c r="C304" s="70"/>
      <c r="D304" s="70"/>
      <c r="E304" s="70"/>
      <c r="F304" s="16"/>
      <c r="G304" s="50"/>
    </row>
    <row r="305" spans="1:7" s="18" customFormat="1" ht="12.75">
      <c r="A305" s="16" t="s">
        <v>209</v>
      </c>
      <c r="B305" s="70"/>
      <c r="C305" s="70"/>
      <c r="D305" s="70"/>
      <c r="E305" s="70"/>
      <c r="F305" s="16"/>
      <c r="G305" s="50"/>
    </row>
    <row r="306" spans="1:7" s="18" customFormat="1" ht="12.75">
      <c r="A306" s="16" t="s">
        <v>210</v>
      </c>
      <c r="B306" s="70"/>
      <c r="C306" s="70"/>
      <c r="D306" s="70"/>
      <c r="E306" s="70"/>
      <c r="F306" s="16"/>
      <c r="G306" s="50"/>
    </row>
    <row r="307" spans="1:7" s="18" customFormat="1" ht="12.75">
      <c r="A307" s="16" t="s">
        <v>211</v>
      </c>
      <c r="B307" s="70"/>
      <c r="C307" s="70"/>
      <c r="D307" s="70"/>
      <c r="E307" s="70"/>
      <c r="F307" s="16"/>
      <c r="G307" s="50"/>
    </row>
    <row r="308" spans="1:7" s="18" customFormat="1" ht="12.75">
      <c r="A308" s="16" t="s">
        <v>212</v>
      </c>
      <c r="B308" s="70"/>
      <c r="C308" s="70"/>
      <c r="D308" s="70"/>
      <c r="E308" s="70"/>
      <c r="F308" s="16"/>
      <c r="G308" s="50"/>
    </row>
    <row r="309" spans="1:7" s="18" customFormat="1" ht="12.75">
      <c r="A309" s="16" t="s">
        <v>213</v>
      </c>
      <c r="B309" s="70"/>
      <c r="C309" s="70"/>
      <c r="D309" s="70"/>
      <c r="E309" s="70"/>
      <c r="F309" s="16"/>
      <c r="G309" s="50"/>
    </row>
    <row r="310" spans="1:7" s="18" customFormat="1" ht="12.75">
      <c r="A310" s="16" t="s">
        <v>214</v>
      </c>
      <c r="B310" s="70"/>
      <c r="C310" s="70"/>
      <c r="D310" s="70"/>
      <c r="E310" s="70"/>
      <c r="F310" s="16"/>
      <c r="G310" s="50"/>
    </row>
    <row r="311" spans="1:7" s="18" customFormat="1" ht="12.75">
      <c r="A311" s="16" t="s">
        <v>215</v>
      </c>
      <c r="B311" s="70"/>
      <c r="C311" s="70"/>
      <c r="D311" s="70"/>
      <c r="E311" s="70"/>
      <c r="F311" s="16"/>
      <c r="G311" s="50"/>
    </row>
    <row r="312" spans="1:7" s="18" customFormat="1" ht="12.75">
      <c r="A312" s="16" t="s">
        <v>216</v>
      </c>
      <c r="B312" s="70"/>
      <c r="C312" s="70"/>
      <c r="D312" s="70"/>
      <c r="E312" s="70"/>
      <c r="F312" s="16"/>
      <c r="G312" s="50"/>
    </row>
    <row r="313" spans="1:7" s="18" customFormat="1" ht="12.75">
      <c r="A313" s="16"/>
      <c r="B313" s="70"/>
      <c r="C313" s="70"/>
      <c r="D313" s="70"/>
      <c r="E313" s="70"/>
      <c r="F313" s="16"/>
      <c r="G313" s="50"/>
    </row>
    <row r="314" spans="1:7" s="18" customFormat="1" ht="12.75">
      <c r="A314" s="16"/>
      <c r="B314" s="70"/>
      <c r="C314" s="70"/>
      <c r="D314" s="70"/>
      <c r="E314" s="70"/>
      <c r="F314" s="16"/>
      <c r="G314" s="50"/>
    </row>
    <row r="315" spans="1:7" s="18" customFormat="1" ht="12.75">
      <c r="A315" s="16"/>
      <c r="B315" s="70"/>
      <c r="C315" s="70"/>
      <c r="D315" s="70"/>
      <c r="E315" s="70"/>
      <c r="F315" s="16"/>
      <c r="G315" s="50"/>
    </row>
    <row r="316" spans="1:7" s="18" customFormat="1" ht="12.75">
      <c r="A316" s="16"/>
      <c r="B316" s="70"/>
      <c r="C316" s="70"/>
      <c r="D316" s="70"/>
      <c r="E316" s="70"/>
      <c r="F316" s="16"/>
      <c r="G316" s="50"/>
    </row>
    <row r="317" spans="1:7" s="18" customFormat="1" ht="12.75">
      <c r="A317" s="16"/>
      <c r="B317" s="70"/>
      <c r="C317" s="70"/>
      <c r="D317" s="70"/>
      <c r="E317" s="70"/>
      <c r="F317" s="16"/>
      <c r="G317" s="50"/>
    </row>
    <row r="318" spans="1:7" s="18" customFormat="1" ht="12.75">
      <c r="A318" s="16"/>
      <c r="B318" s="70"/>
      <c r="C318" s="70"/>
      <c r="D318" s="70"/>
      <c r="E318" s="70"/>
      <c r="F318" s="16"/>
      <c r="G318" s="50"/>
    </row>
    <row r="319" spans="1:7" s="18" customFormat="1" ht="12.75">
      <c r="A319" s="16"/>
      <c r="B319" s="70"/>
      <c r="C319" s="70"/>
      <c r="D319" s="70"/>
      <c r="E319" s="70"/>
      <c r="F319" s="16"/>
      <c r="G319" s="50"/>
    </row>
    <row r="320" spans="1:7" s="18" customFormat="1" ht="12.75">
      <c r="A320" s="16"/>
      <c r="B320" s="70"/>
      <c r="C320" s="70"/>
      <c r="D320" s="70"/>
      <c r="E320" s="70"/>
      <c r="F320" s="16"/>
      <c r="G320" s="50"/>
    </row>
    <row r="321" spans="1:7" s="18" customFormat="1" ht="12.75">
      <c r="A321" s="16"/>
      <c r="B321" s="70"/>
      <c r="C321" s="70"/>
      <c r="D321" s="70"/>
      <c r="E321" s="70"/>
      <c r="F321" s="16"/>
      <c r="G321" s="50"/>
    </row>
    <row r="322" spans="1:7" s="18" customFormat="1" ht="12.75">
      <c r="A322" s="16"/>
      <c r="B322" s="70"/>
      <c r="C322" s="70"/>
      <c r="D322" s="70"/>
      <c r="E322" s="70"/>
      <c r="F322" s="16"/>
      <c r="G322" s="50"/>
    </row>
    <row r="323" spans="1:7" s="18" customFormat="1" ht="12.75">
      <c r="A323" s="16"/>
      <c r="B323" s="70"/>
      <c r="C323" s="70"/>
      <c r="D323" s="70"/>
      <c r="E323" s="70"/>
      <c r="F323" s="16"/>
      <c r="G323" s="50"/>
    </row>
    <row r="324" spans="1:7" s="18" customFormat="1" ht="12.75">
      <c r="A324" s="16"/>
      <c r="B324" s="70"/>
      <c r="C324" s="70"/>
      <c r="D324" s="70"/>
      <c r="E324" s="70"/>
      <c r="F324" s="16"/>
      <c r="G324" s="50"/>
    </row>
    <row r="325" spans="1:7" s="18" customFormat="1" ht="12.75">
      <c r="A325" s="16"/>
      <c r="B325" s="70"/>
      <c r="C325" s="70"/>
      <c r="D325" s="70"/>
      <c r="E325" s="70"/>
      <c r="F325" s="16"/>
      <c r="G325" s="50"/>
    </row>
    <row r="326" spans="1:7" s="18" customFormat="1" ht="12.75">
      <c r="A326" s="16"/>
      <c r="B326" s="70"/>
      <c r="C326" s="70"/>
      <c r="D326" s="70"/>
      <c r="E326" s="70"/>
      <c r="F326" s="16"/>
      <c r="G326" s="50"/>
    </row>
    <row r="327" spans="1:7" s="18" customFormat="1" ht="12.75">
      <c r="A327" s="16"/>
      <c r="B327" s="70"/>
      <c r="C327" s="70"/>
      <c r="D327" s="70"/>
      <c r="E327" s="70"/>
      <c r="F327" s="16"/>
      <c r="G327" s="50"/>
    </row>
    <row r="328" spans="1:7" s="18" customFormat="1" ht="12.75">
      <c r="A328" s="16"/>
      <c r="B328" s="70"/>
      <c r="C328" s="70"/>
      <c r="D328" s="70"/>
      <c r="E328" s="70"/>
      <c r="F328" s="16"/>
      <c r="G328" s="50"/>
    </row>
    <row r="329" spans="1:7" s="18" customFormat="1" ht="17.25" customHeight="1">
      <c r="A329" s="19" t="s">
        <v>217</v>
      </c>
      <c r="B329" s="16"/>
      <c r="C329" s="16"/>
      <c r="D329" s="17"/>
      <c r="E329" s="17"/>
      <c r="F329" s="16"/>
      <c r="G329" s="16"/>
    </row>
    <row r="330" spans="1:7" s="18" customFormat="1" ht="12.75">
      <c r="A330" s="107" t="s">
        <v>218</v>
      </c>
      <c r="B330" s="16"/>
      <c r="C330" s="16"/>
      <c r="D330" s="17"/>
      <c r="E330" s="17"/>
      <c r="F330" s="16"/>
      <c r="G330" s="16"/>
    </row>
    <row r="331" spans="1:7" s="18" customFormat="1" ht="33.75">
      <c r="A331" s="108"/>
      <c r="B331" s="33" t="s">
        <v>219</v>
      </c>
      <c r="C331" s="33" t="s">
        <v>220</v>
      </c>
      <c r="D331" s="109" t="s">
        <v>591</v>
      </c>
      <c r="E331" s="33" t="s">
        <v>221</v>
      </c>
      <c r="F331" s="33"/>
      <c r="G331" s="33" t="s">
        <v>222</v>
      </c>
    </row>
    <row r="332" spans="1:7" s="18" customFormat="1" ht="12.75">
      <c r="A332" s="110" t="s">
        <v>470</v>
      </c>
      <c r="B332" s="110">
        <v>1</v>
      </c>
      <c r="C332" s="110">
        <v>2</v>
      </c>
      <c r="D332" s="111">
        <v>3</v>
      </c>
      <c r="E332" s="110">
        <v>7</v>
      </c>
      <c r="F332" s="110"/>
      <c r="G332" s="110">
        <v>6</v>
      </c>
    </row>
    <row r="333" spans="1:7" s="34" customFormat="1" ht="12.75">
      <c r="A333" s="112" t="s">
        <v>223</v>
      </c>
      <c r="B333" s="113">
        <v>194993420000</v>
      </c>
      <c r="C333" s="113">
        <v>20405115000</v>
      </c>
      <c r="D333" s="113">
        <v>2967606986</v>
      </c>
      <c r="E333" s="113">
        <f>4542938657+1574200708+155844658+23904806+77160351</f>
        <v>6374049180</v>
      </c>
      <c r="F333" s="113"/>
      <c r="G333" s="114">
        <f>SUM(B333:F333)</f>
        <v>224740191166</v>
      </c>
    </row>
    <row r="334" spans="1:7" s="18" customFormat="1" ht="12.75">
      <c r="A334" s="115" t="s">
        <v>224</v>
      </c>
      <c r="B334" s="113">
        <v>19498490000</v>
      </c>
      <c r="C334" s="113"/>
      <c r="D334" s="113"/>
      <c r="E334" s="113"/>
      <c r="F334" s="113"/>
      <c r="G334" s="113">
        <f>SUM(B334:F334)</f>
        <v>19498490000</v>
      </c>
    </row>
    <row r="335" spans="1:7" s="18" customFormat="1" ht="12.75">
      <c r="A335" s="115" t="s">
        <v>225</v>
      </c>
      <c r="B335" s="113"/>
      <c r="C335" s="113"/>
      <c r="D335" s="113"/>
      <c r="E335" s="113"/>
      <c r="F335" s="113"/>
      <c r="G335" s="113">
        <f aca="true" t="shared" si="3" ref="G335:G347">SUM(B335:F335)</f>
        <v>0</v>
      </c>
    </row>
    <row r="336" spans="1:7" s="18" customFormat="1" ht="12.75">
      <c r="A336" s="115" t="s">
        <v>113</v>
      </c>
      <c r="B336" s="113"/>
      <c r="C336" s="113"/>
      <c r="D336" s="113"/>
      <c r="E336" s="113">
        <f>563758646+572732747+638740918+1127517292</f>
        <v>2902749603</v>
      </c>
      <c r="F336" s="113"/>
      <c r="G336" s="113">
        <f t="shared" si="3"/>
        <v>2902749603</v>
      </c>
    </row>
    <row r="337" spans="1:7" s="18" customFormat="1" ht="12.75">
      <c r="A337" s="115" t="s">
        <v>226</v>
      </c>
      <c r="B337" s="113"/>
      <c r="C337" s="113"/>
      <c r="D337" s="113"/>
      <c r="E337" s="113"/>
      <c r="F337" s="113"/>
      <c r="G337" s="113">
        <f t="shared" si="3"/>
        <v>0</v>
      </c>
    </row>
    <row r="338" spans="1:7" s="18" customFormat="1" ht="12.75">
      <c r="A338" s="115" t="s">
        <v>227</v>
      </c>
      <c r="B338" s="113"/>
      <c r="C338" s="113"/>
      <c r="D338" s="113"/>
      <c r="E338" s="113"/>
      <c r="F338" s="113"/>
      <c r="G338" s="113">
        <f t="shared" si="3"/>
        <v>0</v>
      </c>
    </row>
    <row r="339" spans="1:7" s="18" customFormat="1" ht="12.75">
      <c r="A339" s="115" t="s">
        <v>115</v>
      </c>
      <c r="B339" s="113"/>
      <c r="C339" s="113"/>
      <c r="D339" s="113"/>
      <c r="E339" s="113">
        <f>391278479+481552013</f>
        <v>872830492</v>
      </c>
      <c r="F339" s="113"/>
      <c r="G339" s="113">
        <f t="shared" si="3"/>
        <v>872830492</v>
      </c>
    </row>
    <row r="340" spans="1:7" s="18" customFormat="1" ht="12.75">
      <c r="A340" s="112" t="s">
        <v>592</v>
      </c>
      <c r="B340" s="113">
        <f>B333+B334+B335+B336-B337-B338-B339</f>
        <v>214491910000</v>
      </c>
      <c r="C340" s="113">
        <f>C333+C334+C335+C336-C337-C338-C339</f>
        <v>20405115000</v>
      </c>
      <c r="D340" s="113">
        <f>D333+D334+D335+D336-D337-D338-D339</f>
        <v>2967606986</v>
      </c>
      <c r="E340" s="113">
        <f>E333+E334+E335+E336-E337-E338-E339</f>
        <v>8403968291</v>
      </c>
      <c r="F340" s="113"/>
      <c r="G340" s="113">
        <f t="shared" si="3"/>
        <v>246268600277</v>
      </c>
    </row>
    <row r="341" spans="1:7" s="18" customFormat="1" ht="12.75">
      <c r="A341" s="115" t="s">
        <v>228</v>
      </c>
      <c r="B341" s="113"/>
      <c r="C341" s="113"/>
      <c r="D341" s="113"/>
      <c r="E341" s="113"/>
      <c r="F341" s="113"/>
      <c r="G341" s="113">
        <f t="shared" si="3"/>
        <v>0</v>
      </c>
    </row>
    <row r="342" spans="1:7" s="18" customFormat="1" ht="13.5" customHeight="1">
      <c r="A342" s="115" t="s">
        <v>229</v>
      </c>
      <c r="B342" s="113"/>
      <c r="C342" s="113"/>
      <c r="D342" s="113"/>
      <c r="E342" s="113"/>
      <c r="F342" s="113"/>
      <c r="G342" s="113">
        <f t="shared" si="3"/>
        <v>0</v>
      </c>
    </row>
    <row r="343" spans="1:7" s="18" customFormat="1" ht="12.75">
      <c r="A343" s="115" t="s">
        <v>113</v>
      </c>
      <c r="B343" s="113"/>
      <c r="C343" s="113"/>
      <c r="D343" s="113"/>
      <c r="E343" s="113">
        <f>1154770360+1261465715+504586286+758079429</f>
        <v>3678901790</v>
      </c>
      <c r="F343" s="113"/>
      <c r="G343" s="113">
        <f t="shared" si="3"/>
        <v>3678901790</v>
      </c>
    </row>
    <row r="344" spans="1:7" s="18" customFormat="1" ht="12.75">
      <c r="A344" s="115" t="s">
        <v>230</v>
      </c>
      <c r="B344" s="113"/>
      <c r="C344" s="113"/>
      <c r="D344" s="113"/>
      <c r="E344" s="113"/>
      <c r="F344" s="113"/>
      <c r="G344" s="113">
        <f t="shared" si="3"/>
        <v>0</v>
      </c>
    </row>
    <row r="345" spans="1:7" s="18" customFormat="1" ht="12.75">
      <c r="A345" s="115" t="s">
        <v>231</v>
      </c>
      <c r="B345" s="113"/>
      <c r="C345" s="113"/>
      <c r="D345" s="113"/>
      <c r="E345" s="113"/>
      <c r="F345" s="113"/>
      <c r="G345" s="113">
        <f t="shared" si="3"/>
        <v>0</v>
      </c>
    </row>
    <row r="346" spans="1:7" s="18" customFormat="1" ht="12.75">
      <c r="A346" s="115" t="s">
        <v>115</v>
      </c>
      <c r="B346" s="113"/>
      <c r="C346" s="113"/>
      <c r="D346" s="113"/>
      <c r="E346" s="113">
        <f>753107744+51600000+52132752</f>
        <v>856840496</v>
      </c>
      <c r="F346" s="113"/>
      <c r="G346" s="113">
        <f t="shared" si="3"/>
        <v>856840496</v>
      </c>
    </row>
    <row r="347" spans="1:7" s="18" customFormat="1" ht="12.75">
      <c r="A347" s="116" t="s">
        <v>232</v>
      </c>
      <c r="B347" s="117">
        <f>B340+B341+B342+B343-B344-B345-B346</f>
        <v>214491910000</v>
      </c>
      <c r="C347" s="117">
        <f>C340+C341+C342+C343-C344-C345-C346</f>
        <v>20405115000</v>
      </c>
      <c r="D347" s="117">
        <f>D340+D341+D342+D343-D344-D345-D346</f>
        <v>2967606986</v>
      </c>
      <c r="E347" s="117">
        <f>E340+E341+E342+E343-E344-E345-E346</f>
        <v>11226029585</v>
      </c>
      <c r="F347" s="117"/>
      <c r="G347" s="117">
        <f t="shared" si="3"/>
        <v>249090661571</v>
      </c>
    </row>
    <row r="348" spans="1:7" s="18" customFormat="1" ht="12.75">
      <c r="A348" s="16" t="s">
        <v>233</v>
      </c>
      <c r="B348" s="16"/>
      <c r="C348" s="16"/>
      <c r="D348" s="20" t="s">
        <v>649</v>
      </c>
      <c r="E348" s="21" t="s">
        <v>650</v>
      </c>
      <c r="F348" s="16"/>
      <c r="G348" s="16"/>
    </row>
    <row r="349" spans="1:7" s="18" customFormat="1" ht="12.75">
      <c r="A349" s="16" t="s">
        <v>234</v>
      </c>
      <c r="B349" s="16"/>
      <c r="C349" s="16"/>
      <c r="D349" s="23"/>
      <c r="E349" s="23"/>
      <c r="F349" s="16"/>
      <c r="G349" s="16"/>
    </row>
    <row r="350" spans="1:7" s="18" customFormat="1" ht="12.75">
      <c r="A350" s="16" t="s">
        <v>235</v>
      </c>
      <c r="B350" s="16"/>
      <c r="C350" s="16"/>
      <c r="D350" s="118">
        <v>214491910000</v>
      </c>
      <c r="E350" s="118">
        <v>214491910000</v>
      </c>
      <c r="F350" s="16"/>
      <c r="G350" s="16"/>
    </row>
    <row r="351" spans="1:7" s="18" customFormat="1" ht="15">
      <c r="A351" s="24" t="s">
        <v>222</v>
      </c>
      <c r="B351" s="16"/>
      <c r="C351" s="16"/>
      <c r="D351" s="25">
        <f>D350</f>
        <v>214491910000</v>
      </c>
      <c r="E351" s="25">
        <f>E350</f>
        <v>214491910000</v>
      </c>
      <c r="F351" s="16"/>
      <c r="G351" s="28"/>
    </row>
    <row r="352" spans="1:7" s="18" customFormat="1" ht="12.75">
      <c r="A352" s="16" t="s">
        <v>236</v>
      </c>
      <c r="B352" s="16"/>
      <c r="C352" s="16"/>
      <c r="D352" s="17"/>
      <c r="E352" s="17"/>
      <c r="F352" s="16"/>
      <c r="G352" s="16"/>
    </row>
    <row r="353" spans="1:7" s="18" customFormat="1" ht="12.75">
      <c r="A353" s="16" t="s">
        <v>237</v>
      </c>
      <c r="B353" s="16"/>
      <c r="C353" s="16"/>
      <c r="D353" s="17"/>
      <c r="E353" s="17"/>
      <c r="F353" s="16"/>
      <c r="G353" s="16"/>
    </row>
    <row r="354" spans="1:7" s="18" customFormat="1" ht="12.75">
      <c r="A354" s="16" t="s">
        <v>238</v>
      </c>
      <c r="B354" s="16"/>
      <c r="C354" s="16"/>
      <c r="D354" s="17"/>
      <c r="E354" s="17"/>
      <c r="F354" s="16"/>
      <c r="G354" s="16"/>
    </row>
    <row r="355" spans="1:7" s="18" customFormat="1" ht="12.75">
      <c r="A355" s="16" t="s">
        <v>239</v>
      </c>
      <c r="B355" s="16"/>
      <c r="C355" s="16"/>
      <c r="D355" s="17"/>
      <c r="E355" s="17"/>
      <c r="F355" s="16"/>
      <c r="G355" s="16"/>
    </row>
    <row r="356" spans="1:7" s="18" customFormat="1" ht="12.75">
      <c r="A356" s="16" t="s">
        <v>240</v>
      </c>
      <c r="B356" s="17">
        <v>214491910000</v>
      </c>
      <c r="C356" s="16"/>
      <c r="D356" s="17"/>
      <c r="E356" s="17"/>
      <c r="F356" s="16"/>
      <c r="G356" s="16"/>
    </row>
    <row r="357" spans="1:7" s="18" customFormat="1" ht="12.75">
      <c r="A357" s="16" t="s">
        <v>593</v>
      </c>
      <c r="B357" s="17"/>
      <c r="C357" s="16"/>
      <c r="D357" s="17"/>
      <c r="E357" s="17"/>
      <c r="F357" s="16"/>
      <c r="G357" s="16"/>
    </row>
    <row r="358" spans="1:7" s="18" customFormat="1" ht="12.75">
      <c r="A358" s="16" t="s">
        <v>594</v>
      </c>
      <c r="B358" s="17">
        <v>0</v>
      </c>
      <c r="C358" s="16"/>
      <c r="D358" s="17"/>
      <c r="E358" s="17"/>
      <c r="F358" s="16"/>
      <c r="G358" s="16"/>
    </row>
    <row r="359" spans="1:7" s="18" customFormat="1" ht="12.75">
      <c r="A359" s="16" t="s">
        <v>241</v>
      </c>
      <c r="B359" s="17">
        <v>214491910000</v>
      </c>
      <c r="C359" s="16"/>
      <c r="D359" s="17"/>
      <c r="E359" s="17"/>
      <c r="F359" s="16"/>
      <c r="G359" s="16"/>
    </row>
    <row r="360" spans="1:7" s="18" customFormat="1" ht="12.75">
      <c r="A360" s="16" t="s">
        <v>242</v>
      </c>
      <c r="B360" s="17"/>
      <c r="C360" s="16"/>
      <c r="D360" s="17"/>
      <c r="E360" s="17"/>
      <c r="F360" s="16"/>
      <c r="G360" s="16"/>
    </row>
    <row r="361" spans="1:7" s="18" customFormat="1" ht="12.75">
      <c r="A361" s="16" t="s">
        <v>243</v>
      </c>
      <c r="B361" s="16"/>
      <c r="C361" s="16"/>
      <c r="D361" s="17"/>
      <c r="E361" s="17"/>
      <c r="F361" s="16"/>
      <c r="G361" s="16"/>
    </row>
    <row r="362" spans="1:7" s="18" customFormat="1" ht="12.75">
      <c r="A362" s="16" t="s">
        <v>244</v>
      </c>
      <c r="B362" s="16"/>
      <c r="C362" s="16"/>
      <c r="D362" s="17"/>
      <c r="E362" s="17"/>
      <c r="F362" s="16"/>
      <c r="G362" s="16"/>
    </row>
    <row r="363" spans="1:7" s="18" customFormat="1" ht="12.75">
      <c r="A363" s="16" t="s">
        <v>245</v>
      </c>
      <c r="B363" s="16"/>
      <c r="C363" s="16"/>
      <c r="D363" s="17"/>
      <c r="E363" s="17"/>
      <c r="F363" s="16"/>
      <c r="G363" s="16"/>
    </row>
    <row r="364" spans="1:7" s="18" customFormat="1" ht="12.75">
      <c r="A364" s="16" t="s">
        <v>246</v>
      </c>
      <c r="B364" s="16"/>
      <c r="C364" s="16"/>
      <c r="D364" s="17"/>
      <c r="E364" s="17"/>
      <c r="F364" s="16"/>
      <c r="G364" s="16"/>
    </row>
    <row r="365" spans="1:7" s="18" customFormat="1" ht="12.75">
      <c r="A365" s="16" t="s">
        <v>247</v>
      </c>
      <c r="B365" s="16"/>
      <c r="C365" s="16"/>
      <c r="D365" s="17"/>
      <c r="E365" s="17"/>
      <c r="F365" s="16"/>
      <c r="G365" s="16"/>
    </row>
    <row r="366" spans="1:7" s="18" customFormat="1" ht="12.75">
      <c r="A366" s="16" t="s">
        <v>248</v>
      </c>
      <c r="B366" s="16"/>
      <c r="C366" s="16"/>
      <c r="D366" s="17"/>
      <c r="E366" s="17"/>
      <c r="F366" s="16"/>
      <c r="G366" s="16"/>
    </row>
    <row r="367" spans="1:7" s="18" customFormat="1" ht="12.75">
      <c r="A367" s="16" t="s">
        <v>249</v>
      </c>
      <c r="B367" s="17"/>
      <c r="C367" s="16"/>
      <c r="D367" s="17"/>
      <c r="E367" s="17"/>
      <c r="F367" s="16"/>
      <c r="G367" s="16"/>
    </row>
    <row r="368" spans="1:7" s="18" customFormat="1" ht="12.75">
      <c r="A368" s="119" t="s">
        <v>250</v>
      </c>
      <c r="B368" s="70"/>
      <c r="C368" s="16"/>
      <c r="D368" s="17"/>
      <c r="E368" s="17"/>
      <c r="F368" s="16"/>
      <c r="G368" s="16"/>
    </row>
    <row r="369" spans="1:7" s="18" customFormat="1" ht="12.75">
      <c r="A369" s="16" t="s">
        <v>251</v>
      </c>
      <c r="B369" s="28">
        <v>0</v>
      </c>
      <c r="C369" s="16"/>
      <c r="D369" s="17"/>
      <c r="E369" s="17"/>
      <c r="F369" s="16"/>
      <c r="G369" s="16"/>
    </row>
    <row r="370" spans="1:7" s="18" customFormat="1" ht="12.75">
      <c r="A370" s="16" t="s">
        <v>252</v>
      </c>
      <c r="B370" s="16"/>
      <c r="C370" s="16"/>
      <c r="D370" s="17"/>
      <c r="E370" s="17"/>
      <c r="F370" s="16"/>
      <c r="G370" s="16"/>
    </row>
    <row r="371" spans="1:7" s="18" customFormat="1" ht="12.75">
      <c r="A371" s="16" t="s">
        <v>253</v>
      </c>
      <c r="B371" s="16"/>
      <c r="C371" s="16"/>
      <c r="D371" s="17"/>
      <c r="E371" s="17"/>
      <c r="F371" s="16"/>
      <c r="G371" s="16"/>
    </row>
    <row r="372" spans="1:7" s="18" customFormat="1" ht="12.75">
      <c r="A372" s="16" t="s">
        <v>251</v>
      </c>
      <c r="B372" s="16"/>
      <c r="C372" s="16"/>
      <c r="D372" s="17"/>
      <c r="E372" s="17"/>
      <c r="F372" s="16"/>
      <c r="G372" s="16"/>
    </row>
    <row r="373" spans="1:7" s="18" customFormat="1" ht="12.75">
      <c r="A373" s="16" t="s">
        <v>252</v>
      </c>
      <c r="B373" s="16"/>
      <c r="C373" s="16"/>
      <c r="D373" s="17"/>
      <c r="E373" s="17"/>
      <c r="F373" s="16"/>
      <c r="G373" s="16"/>
    </row>
    <row r="374" spans="1:7" s="18" customFormat="1" ht="12.75">
      <c r="A374" s="16" t="s">
        <v>254</v>
      </c>
      <c r="B374" s="28">
        <v>0</v>
      </c>
      <c r="C374" s="16"/>
      <c r="D374" s="17"/>
      <c r="E374" s="17"/>
      <c r="F374" s="16"/>
      <c r="G374" s="16"/>
    </row>
    <row r="375" spans="1:7" s="18" customFormat="1" ht="12.75">
      <c r="A375" s="16" t="s">
        <v>251</v>
      </c>
      <c r="B375" s="28">
        <v>0</v>
      </c>
      <c r="C375" s="16"/>
      <c r="D375" s="26"/>
      <c r="E375" s="26"/>
      <c r="F375" s="16"/>
      <c r="G375" s="16"/>
    </row>
    <row r="376" spans="1:7" s="18" customFormat="1" ht="12.75">
      <c r="A376" s="16" t="s">
        <v>252</v>
      </c>
      <c r="B376" s="16"/>
      <c r="C376" s="16"/>
      <c r="D376" s="17"/>
      <c r="E376" s="17"/>
      <c r="F376" s="16"/>
      <c r="G376" s="16"/>
    </row>
    <row r="377" spans="1:7" s="18" customFormat="1" ht="12.75">
      <c r="A377" s="16" t="s">
        <v>255</v>
      </c>
      <c r="B377" s="17" t="s">
        <v>595</v>
      </c>
      <c r="C377" s="16"/>
      <c r="D377" s="17"/>
      <c r="E377" s="17"/>
      <c r="F377" s="16"/>
      <c r="G377" s="16"/>
    </row>
    <row r="378" spans="1:7" s="18" customFormat="1" ht="12.75">
      <c r="A378" s="16" t="s">
        <v>256</v>
      </c>
      <c r="B378" s="16"/>
      <c r="C378" s="16"/>
      <c r="D378" s="20" t="s">
        <v>649</v>
      </c>
      <c r="E378" s="21" t="s">
        <v>650</v>
      </c>
      <c r="F378" s="16"/>
      <c r="G378" s="16"/>
    </row>
    <row r="379" spans="1:7" s="18" customFormat="1" ht="12.75">
      <c r="A379" s="16" t="s">
        <v>257</v>
      </c>
      <c r="B379" s="16"/>
      <c r="C379" s="16"/>
      <c r="D379" s="93">
        <v>5583342191</v>
      </c>
      <c r="E379" s="93">
        <v>5181679575</v>
      </c>
      <c r="F379" s="16"/>
      <c r="G379" s="16"/>
    </row>
    <row r="380" spans="1:7" s="18" customFormat="1" ht="12.75">
      <c r="A380" s="16" t="s">
        <v>258</v>
      </c>
      <c r="B380" s="16"/>
      <c r="C380" s="16"/>
      <c r="D380" s="93">
        <v>3963183715</v>
      </c>
      <c r="E380" s="93">
        <f>501718000+2200000000</f>
        <v>2701718000</v>
      </c>
      <c r="F380" s="16"/>
      <c r="G380" s="16"/>
    </row>
    <row r="381" spans="1:7" s="18" customFormat="1" ht="12.75">
      <c r="A381" s="16" t="s">
        <v>259</v>
      </c>
      <c r="B381" s="16"/>
      <c r="C381" s="16"/>
      <c r="D381" s="93">
        <v>155844658</v>
      </c>
      <c r="E381" s="93">
        <v>155844658</v>
      </c>
      <c r="F381" s="16"/>
      <c r="G381" s="16"/>
    </row>
    <row r="382" spans="1:7" s="18" customFormat="1" ht="12.75">
      <c r="A382" s="16" t="s">
        <v>260</v>
      </c>
      <c r="B382" s="16"/>
      <c r="C382" s="16"/>
      <c r="D382" s="93">
        <f>649371259+874287762</f>
        <v>1523659021</v>
      </c>
      <c r="E382" s="93">
        <v>364726058</v>
      </c>
      <c r="F382" s="16"/>
      <c r="G382" s="16"/>
    </row>
    <row r="383" spans="1:7" s="18" customFormat="1" ht="12.75">
      <c r="A383" s="16" t="s">
        <v>261</v>
      </c>
      <c r="B383" s="16"/>
      <c r="C383" s="16"/>
      <c r="D383" s="17"/>
      <c r="E383" s="17"/>
      <c r="F383" s="16"/>
      <c r="G383" s="16"/>
    </row>
    <row r="384" spans="1:7" s="18" customFormat="1" ht="12.75">
      <c r="A384" s="16" t="s">
        <v>262</v>
      </c>
      <c r="B384" s="16"/>
      <c r="C384" s="16"/>
      <c r="D384" s="17"/>
      <c r="E384" s="17"/>
      <c r="F384" s="16"/>
      <c r="G384" s="16"/>
    </row>
    <row r="385" spans="1:7" s="18" customFormat="1" ht="12.75">
      <c r="A385" s="19" t="s">
        <v>263</v>
      </c>
      <c r="B385" s="16"/>
      <c r="C385" s="16"/>
      <c r="D385" s="26"/>
      <c r="E385" s="26"/>
      <c r="F385" s="16"/>
      <c r="G385" s="16"/>
    </row>
    <row r="386" spans="1:7" s="18" customFormat="1" ht="12.75">
      <c r="A386" s="16" t="s">
        <v>264</v>
      </c>
      <c r="B386" s="16"/>
      <c r="C386" s="16"/>
      <c r="D386" s="17"/>
      <c r="E386" s="17"/>
      <c r="F386" s="16"/>
      <c r="G386" s="16"/>
    </row>
    <row r="387" spans="1:7" s="18" customFormat="1" ht="12.75">
      <c r="A387" s="16" t="s">
        <v>265</v>
      </c>
      <c r="B387" s="16"/>
      <c r="C387" s="16"/>
      <c r="D387" s="17"/>
      <c r="E387" s="17"/>
      <c r="F387" s="16"/>
      <c r="G387" s="16"/>
    </row>
    <row r="388" spans="1:7" s="18" customFormat="1" ht="12.75">
      <c r="A388" s="16" t="s">
        <v>266</v>
      </c>
      <c r="B388" s="16"/>
      <c r="C388" s="16"/>
      <c r="D388" s="17"/>
      <c r="E388" s="17"/>
      <c r="F388" s="16"/>
      <c r="G388" s="16"/>
    </row>
    <row r="389" spans="1:7" s="18" customFormat="1" ht="12.75">
      <c r="A389" s="19" t="s">
        <v>267</v>
      </c>
      <c r="B389" s="16"/>
      <c r="C389" s="16"/>
      <c r="D389" s="26"/>
      <c r="E389" s="26"/>
      <c r="F389" s="16"/>
      <c r="G389" s="16"/>
    </row>
    <row r="390" spans="1:7" s="18" customFormat="1" ht="12.75">
      <c r="A390" s="16" t="s">
        <v>268</v>
      </c>
      <c r="B390" s="16"/>
      <c r="C390" s="16"/>
      <c r="D390" s="17"/>
      <c r="E390" s="17"/>
      <c r="F390" s="16"/>
      <c r="G390" s="16"/>
    </row>
    <row r="391" spans="1:7" s="18" customFormat="1" ht="12.75">
      <c r="A391" s="16" t="s">
        <v>269</v>
      </c>
      <c r="B391" s="16"/>
      <c r="C391" s="16"/>
      <c r="D391" s="17"/>
      <c r="E391" s="17"/>
      <c r="F391" s="16"/>
      <c r="G391" s="16"/>
    </row>
    <row r="392" spans="1:7" s="18" customFormat="1" ht="12.75">
      <c r="A392" s="16" t="s">
        <v>270</v>
      </c>
      <c r="B392" s="16"/>
      <c r="C392" s="16"/>
      <c r="D392" s="17"/>
      <c r="E392" s="17"/>
      <c r="F392" s="16"/>
      <c r="G392" s="16"/>
    </row>
    <row r="393" spans="1:7" s="18" customFormat="1" ht="12.75">
      <c r="A393" s="16" t="s">
        <v>271</v>
      </c>
      <c r="B393" s="16"/>
      <c r="C393" s="16"/>
      <c r="D393" s="17"/>
      <c r="E393" s="17"/>
      <c r="F393" s="16"/>
      <c r="G393" s="16"/>
    </row>
    <row r="394" spans="1:7" s="18" customFormat="1" ht="12.75">
      <c r="A394" s="16" t="s">
        <v>272</v>
      </c>
      <c r="B394" s="16"/>
      <c r="C394" s="16"/>
      <c r="D394" s="17"/>
      <c r="E394" s="17"/>
      <c r="F394" s="16"/>
      <c r="G394" s="16"/>
    </row>
    <row r="395" spans="1:7" s="18" customFormat="1" ht="12.75">
      <c r="A395" s="16" t="s">
        <v>273</v>
      </c>
      <c r="B395" s="16"/>
      <c r="C395" s="16"/>
      <c r="D395" s="17"/>
      <c r="E395" s="17"/>
      <c r="F395" s="16"/>
      <c r="G395" s="16"/>
    </row>
    <row r="396" spans="1:7" s="18" customFormat="1" ht="12.75">
      <c r="A396" s="16" t="s">
        <v>274</v>
      </c>
      <c r="B396" s="16"/>
      <c r="C396" s="16"/>
      <c r="D396" s="17"/>
      <c r="E396" s="17"/>
      <c r="F396" s="16"/>
      <c r="G396" s="16"/>
    </row>
    <row r="397" spans="1:7" s="18" customFormat="1" ht="12.75">
      <c r="A397" s="19" t="s">
        <v>619</v>
      </c>
      <c r="B397" s="16"/>
      <c r="C397" s="16"/>
      <c r="D397" s="26"/>
      <c r="E397" s="26"/>
      <c r="F397" s="16"/>
      <c r="G397" s="16"/>
    </row>
    <row r="398" spans="1:7" s="18" customFormat="1" ht="12.75">
      <c r="A398" s="16"/>
      <c r="B398" s="16"/>
      <c r="C398" s="16"/>
      <c r="D398" s="20" t="s">
        <v>651</v>
      </c>
      <c r="E398" s="20" t="s">
        <v>652</v>
      </c>
      <c r="F398" s="16"/>
      <c r="G398" s="16"/>
    </row>
    <row r="399" spans="1:7" s="18" customFormat="1" ht="12.75">
      <c r="A399" s="19" t="s">
        <v>275</v>
      </c>
      <c r="B399" s="16"/>
      <c r="C399" s="16"/>
      <c r="D399" s="98">
        <f>SUM(D401:D405)</f>
        <v>138851293952</v>
      </c>
      <c r="E399" s="98">
        <f>SUM(E401:E405)</f>
        <v>109962237963</v>
      </c>
      <c r="F399" s="16"/>
      <c r="G399" s="16"/>
    </row>
    <row r="400" spans="1:7" s="18" customFormat="1" ht="12.75">
      <c r="A400" s="16" t="s">
        <v>276</v>
      </c>
      <c r="B400" s="16"/>
      <c r="C400" s="16"/>
      <c r="D400" s="92"/>
      <c r="E400" s="92"/>
      <c r="F400" s="16"/>
      <c r="G400" s="16"/>
    </row>
    <row r="401" spans="1:7" s="18" customFormat="1" ht="12.75">
      <c r="A401" s="16" t="s">
        <v>277</v>
      </c>
      <c r="B401" s="16"/>
      <c r="C401" s="16"/>
      <c r="D401" s="120">
        <v>138851293952</v>
      </c>
      <c r="E401" s="92">
        <v>109962237963</v>
      </c>
      <c r="F401" s="16"/>
      <c r="G401" s="16"/>
    </row>
    <row r="402" spans="1:7" s="18" customFormat="1" ht="12.75">
      <c r="A402" s="16" t="s">
        <v>278</v>
      </c>
      <c r="B402" s="16"/>
      <c r="C402" s="16"/>
      <c r="D402" s="92"/>
      <c r="E402" s="92"/>
      <c r="F402" s="16"/>
      <c r="G402" s="16"/>
    </row>
    <row r="403" spans="1:7" s="18" customFormat="1" ht="12.75">
      <c r="A403" s="16" t="s">
        <v>279</v>
      </c>
      <c r="B403" s="16"/>
      <c r="C403" s="16"/>
      <c r="D403" s="92"/>
      <c r="E403" s="92"/>
      <c r="F403" s="16"/>
      <c r="G403" s="16"/>
    </row>
    <row r="404" spans="1:7" s="18" customFormat="1" ht="12.75">
      <c r="A404" s="16" t="s">
        <v>280</v>
      </c>
      <c r="B404" s="16"/>
      <c r="C404" s="16"/>
      <c r="D404" s="23"/>
      <c r="E404" s="23"/>
      <c r="F404" s="16"/>
      <c r="G404" s="16"/>
    </row>
    <row r="405" spans="1:7" s="18" customFormat="1" ht="12.75">
      <c r="A405" s="16" t="s">
        <v>281</v>
      </c>
      <c r="B405" s="16"/>
      <c r="C405" s="16"/>
      <c r="D405" s="17"/>
      <c r="E405" s="17"/>
      <c r="F405" s="16"/>
      <c r="G405" s="16"/>
    </row>
    <row r="406" spans="1:7" s="18" customFormat="1" ht="12.75">
      <c r="A406" s="19" t="s">
        <v>282</v>
      </c>
      <c r="B406" s="15"/>
      <c r="C406" s="15"/>
      <c r="D406" s="121">
        <f>SUM(D408:D410)</f>
        <v>89230537</v>
      </c>
      <c r="E406" s="121">
        <f>SUM(E408:E410)</f>
        <v>22245265</v>
      </c>
      <c r="F406" s="15"/>
      <c r="G406" s="15"/>
    </row>
    <row r="407" spans="1:7" s="18" customFormat="1" ht="12.75">
      <c r="A407" s="16" t="s">
        <v>276</v>
      </c>
      <c r="B407" s="16"/>
      <c r="C407" s="16"/>
      <c r="D407" s="93"/>
      <c r="E407" s="93"/>
      <c r="F407" s="16"/>
      <c r="G407" s="16"/>
    </row>
    <row r="408" spans="1:7" s="31" customFormat="1" ht="12.75">
      <c r="A408" s="16" t="s">
        <v>283</v>
      </c>
      <c r="B408" s="16"/>
      <c r="C408" s="16"/>
      <c r="D408" s="250">
        <v>25732800</v>
      </c>
      <c r="E408" s="122">
        <v>18891220</v>
      </c>
      <c r="F408" s="16"/>
      <c r="G408" s="16"/>
    </row>
    <row r="409" spans="1:7" s="18" customFormat="1" ht="12.75">
      <c r="A409" s="16" t="s">
        <v>284</v>
      </c>
      <c r="B409" s="16"/>
      <c r="C409" s="16"/>
      <c r="D409" s="250"/>
      <c r="E409" s="93"/>
      <c r="F409" s="16"/>
      <c r="G409" s="16"/>
    </row>
    <row r="410" spans="1:7" s="18" customFormat="1" ht="12.75">
      <c r="A410" s="16" t="s">
        <v>285</v>
      </c>
      <c r="B410" s="16"/>
      <c r="C410" s="16"/>
      <c r="D410" s="250">
        <v>63497737</v>
      </c>
      <c r="E410" s="93">
        <v>3354045</v>
      </c>
      <c r="F410" s="16"/>
      <c r="G410" s="16"/>
    </row>
    <row r="411" spans="1:7" s="18" customFormat="1" ht="12.75">
      <c r="A411" s="16" t="s">
        <v>286</v>
      </c>
      <c r="B411" s="16"/>
      <c r="C411" s="16"/>
      <c r="D411" s="124"/>
      <c r="E411" s="17"/>
      <c r="F411" s="16"/>
      <c r="G411" s="16"/>
    </row>
    <row r="412" spans="1:7" s="18" customFormat="1" ht="12.75">
      <c r="A412" s="16" t="s">
        <v>287</v>
      </c>
      <c r="B412" s="16"/>
      <c r="C412" s="16"/>
      <c r="D412" s="17"/>
      <c r="E412" s="17"/>
      <c r="F412" s="16"/>
      <c r="G412" s="16"/>
    </row>
    <row r="413" spans="1:7" s="18" customFormat="1" ht="12.75">
      <c r="A413" s="16" t="s">
        <v>288</v>
      </c>
      <c r="B413" s="16"/>
      <c r="C413" s="16"/>
      <c r="D413" s="17"/>
      <c r="E413" s="17"/>
      <c r="F413" s="16"/>
      <c r="G413" s="16"/>
    </row>
    <row r="414" spans="1:7" s="18" customFormat="1" ht="12.75">
      <c r="A414" s="19" t="s">
        <v>289</v>
      </c>
      <c r="B414" s="16"/>
      <c r="C414" s="16"/>
      <c r="D414" s="98">
        <f>D416</f>
        <v>138762063415</v>
      </c>
      <c r="E414" s="98">
        <f>E416</f>
        <v>109939992698</v>
      </c>
      <c r="F414" s="16"/>
      <c r="G414" s="16"/>
    </row>
    <row r="415" spans="1:7" s="18" customFormat="1" ht="12.75">
      <c r="A415" s="16" t="s">
        <v>276</v>
      </c>
      <c r="B415" s="16"/>
      <c r="C415" s="16"/>
      <c r="D415" s="92"/>
      <c r="E415" s="92"/>
      <c r="F415" s="16"/>
      <c r="G415" s="16"/>
    </row>
    <row r="416" spans="1:7" s="18" customFormat="1" ht="12.75">
      <c r="A416" s="16" t="s">
        <v>290</v>
      </c>
      <c r="B416" s="16"/>
      <c r="C416" s="16"/>
      <c r="D416" s="92">
        <f>D399-D406</f>
        <v>138762063415</v>
      </c>
      <c r="E416" s="92">
        <f>E399-E406</f>
        <v>109939992698</v>
      </c>
      <c r="F416" s="16"/>
      <c r="G416" s="16"/>
    </row>
    <row r="417" spans="1:7" s="18" customFormat="1" ht="12.75">
      <c r="A417" s="16" t="s">
        <v>291</v>
      </c>
      <c r="B417" s="16"/>
      <c r="C417" s="16"/>
      <c r="D417" s="92"/>
      <c r="E417" s="92"/>
      <c r="F417" s="16"/>
      <c r="G417" s="16"/>
    </row>
    <row r="418" spans="1:7" s="18" customFormat="1" ht="12.75">
      <c r="A418" s="19" t="s">
        <v>292</v>
      </c>
      <c r="B418" s="15"/>
      <c r="C418" s="15"/>
      <c r="D418" s="123">
        <f>SUM(D419:D425)</f>
        <v>125678174770</v>
      </c>
      <c r="E418" s="123">
        <f>SUM(E419:E425)</f>
        <v>100293313853</v>
      </c>
      <c r="F418" s="15"/>
      <c r="G418" s="15"/>
    </row>
    <row r="419" spans="1:7" s="18" customFormat="1" ht="12.75">
      <c r="A419" s="16" t="s">
        <v>596</v>
      </c>
      <c r="B419" s="16"/>
      <c r="C419" s="16"/>
      <c r="D419" s="124">
        <v>125678174770</v>
      </c>
      <c r="E419" s="124">
        <v>100293313853</v>
      </c>
      <c r="F419" s="16"/>
      <c r="G419" s="16"/>
    </row>
    <row r="420" spans="1:7" s="31" customFormat="1" ht="12.75">
      <c r="A420" s="16" t="s">
        <v>293</v>
      </c>
      <c r="B420" s="16"/>
      <c r="C420" s="16"/>
      <c r="D420" s="124"/>
      <c r="E420" s="124"/>
      <c r="F420" s="16"/>
      <c r="G420" s="16"/>
    </row>
    <row r="421" spans="1:7" s="18" customFormat="1" ht="12.75">
      <c r="A421" s="16" t="s">
        <v>294</v>
      </c>
      <c r="B421" s="16"/>
      <c r="C421" s="16"/>
      <c r="D421" s="124"/>
      <c r="E421" s="124"/>
      <c r="F421" s="16"/>
      <c r="G421" s="16"/>
    </row>
    <row r="422" spans="1:7" s="18" customFormat="1" ht="12.75">
      <c r="A422" s="16" t="s">
        <v>295</v>
      </c>
      <c r="B422" s="16"/>
      <c r="C422" s="16"/>
      <c r="D422" s="124"/>
      <c r="E422" s="124"/>
      <c r="F422" s="16"/>
      <c r="G422" s="16"/>
    </row>
    <row r="423" spans="1:7" s="18" customFormat="1" ht="12.75">
      <c r="A423" s="16" t="s">
        <v>296</v>
      </c>
      <c r="B423" s="16"/>
      <c r="C423" s="16"/>
      <c r="D423" s="124"/>
      <c r="E423" s="124"/>
      <c r="F423" s="16"/>
      <c r="G423" s="16"/>
    </row>
    <row r="424" spans="1:7" s="18" customFormat="1" ht="12.75">
      <c r="A424" s="16" t="s">
        <v>297</v>
      </c>
      <c r="B424" s="16"/>
      <c r="C424" s="16"/>
      <c r="D424" s="124"/>
      <c r="E424" s="124"/>
      <c r="F424" s="16"/>
      <c r="G424" s="16"/>
    </row>
    <row r="425" spans="1:7" s="18" customFormat="1" ht="12.75">
      <c r="A425" s="16" t="s">
        <v>298</v>
      </c>
      <c r="B425" s="16"/>
      <c r="C425" s="16"/>
      <c r="D425" s="17"/>
      <c r="E425" s="17"/>
      <c r="F425" s="16"/>
      <c r="G425" s="16"/>
    </row>
    <row r="426" spans="1:7" s="18" customFormat="1" ht="12.75">
      <c r="A426" s="19" t="s">
        <v>299</v>
      </c>
      <c r="B426" s="15"/>
      <c r="C426" s="15"/>
      <c r="D426" s="98">
        <f>SUM(D427:D434)</f>
        <v>395197859</v>
      </c>
      <c r="E426" s="98">
        <f>SUM(E427:E434)</f>
        <v>1031667976</v>
      </c>
      <c r="F426" s="15"/>
      <c r="G426" s="15"/>
    </row>
    <row r="427" spans="1:7" s="18" customFormat="1" ht="12.75">
      <c r="A427" s="16" t="s">
        <v>300</v>
      </c>
      <c r="B427" s="16"/>
      <c r="C427" s="16"/>
      <c r="D427" s="92">
        <v>187808624</v>
      </c>
      <c r="E427" s="92">
        <v>67479328</v>
      </c>
      <c r="F427" s="16"/>
      <c r="G427" s="16"/>
    </row>
    <row r="428" spans="1:7" s="31" customFormat="1" ht="12.75">
      <c r="A428" s="16" t="s">
        <v>301</v>
      </c>
      <c r="B428" s="16"/>
      <c r="C428" s="16"/>
      <c r="D428" s="92"/>
      <c r="E428" s="92"/>
      <c r="F428" s="16"/>
      <c r="G428" s="16"/>
    </row>
    <row r="429" spans="1:7" s="18" customFormat="1" ht="12.75">
      <c r="A429" s="119" t="s">
        <v>302</v>
      </c>
      <c r="B429" s="16"/>
      <c r="C429" s="16"/>
      <c r="D429" s="92"/>
      <c r="E429" s="92"/>
      <c r="F429" s="16"/>
      <c r="G429" s="16"/>
    </row>
    <row r="430" spans="1:7" s="18" customFormat="1" ht="12.75">
      <c r="A430" s="16" t="s">
        <v>618</v>
      </c>
      <c r="B430" s="16"/>
      <c r="C430" s="16"/>
      <c r="D430" s="92"/>
      <c r="E430" s="92"/>
      <c r="F430" s="16"/>
      <c r="G430" s="16"/>
    </row>
    <row r="431" spans="1:7" s="18" customFormat="1" ht="12.75">
      <c r="A431" s="16" t="s">
        <v>303</v>
      </c>
      <c r="B431" s="16"/>
      <c r="C431" s="16"/>
      <c r="D431" s="92">
        <v>207389235</v>
      </c>
      <c r="E431" s="92">
        <f>973983048-9794400</f>
        <v>964188648</v>
      </c>
      <c r="F431" s="16"/>
      <c r="G431" s="16"/>
    </row>
    <row r="432" spans="1:7" s="18" customFormat="1" ht="12.75">
      <c r="A432" s="16" t="s">
        <v>304</v>
      </c>
      <c r="B432" s="16"/>
      <c r="C432" s="16"/>
      <c r="D432" s="92"/>
      <c r="E432" s="92"/>
      <c r="F432" s="17"/>
      <c r="G432" s="16"/>
    </row>
    <row r="433" spans="1:7" s="18" customFormat="1" ht="12.75">
      <c r="A433" s="16" t="s">
        <v>305</v>
      </c>
      <c r="B433" s="16"/>
      <c r="C433" s="16"/>
      <c r="D433" s="92"/>
      <c r="E433" s="92"/>
      <c r="F433" s="16"/>
      <c r="G433" s="16"/>
    </row>
    <row r="434" spans="1:7" s="18" customFormat="1" ht="12.75">
      <c r="A434" s="16" t="s">
        <v>306</v>
      </c>
      <c r="B434" s="16"/>
      <c r="C434" s="16"/>
      <c r="D434" s="92"/>
      <c r="E434" s="92"/>
      <c r="F434" s="16"/>
      <c r="G434" s="16"/>
    </row>
    <row r="435" spans="1:7" s="18" customFormat="1" ht="12.75">
      <c r="A435" s="19" t="s">
        <v>307</v>
      </c>
      <c r="B435" s="15"/>
      <c r="C435" s="15"/>
      <c r="D435" s="123">
        <f>SUM(D436:D443)</f>
        <v>4316690317</v>
      </c>
      <c r="E435" s="123">
        <f>SUM(E436:E443)</f>
        <v>2082791981</v>
      </c>
      <c r="F435" s="15"/>
      <c r="G435" s="15"/>
    </row>
    <row r="436" spans="1:7" s="18" customFormat="1" ht="12.75">
      <c r="A436" s="16" t="s">
        <v>308</v>
      </c>
      <c r="B436" s="16"/>
      <c r="C436" s="16"/>
      <c r="D436" s="92">
        <f>3198391814+141365411+115418342</f>
        <v>3455175567</v>
      </c>
      <c r="E436" s="92">
        <f>1896878493+169390578</f>
        <v>2066269071</v>
      </c>
      <c r="F436" s="16"/>
      <c r="G436" s="16"/>
    </row>
    <row r="437" spans="1:7" s="31" customFormat="1" ht="12.75">
      <c r="A437" s="16" t="s">
        <v>309</v>
      </c>
      <c r="B437" s="16"/>
      <c r="C437" s="16"/>
      <c r="D437" s="92"/>
      <c r="E437" s="92"/>
      <c r="F437" s="16"/>
      <c r="G437" s="16"/>
    </row>
    <row r="438" spans="1:7" s="18" customFormat="1" ht="12.75">
      <c r="A438" s="16" t="s">
        <v>310</v>
      </c>
      <c r="B438" s="16"/>
      <c r="C438" s="16"/>
      <c r="D438" s="92"/>
      <c r="E438" s="92"/>
      <c r="F438" s="16"/>
      <c r="G438" s="16"/>
    </row>
    <row r="439" spans="1:7" s="18" customFormat="1" ht="12.75">
      <c r="A439" s="16" t="s">
        <v>311</v>
      </c>
      <c r="B439" s="16"/>
      <c r="C439" s="16"/>
      <c r="D439" s="92"/>
      <c r="E439" s="92"/>
      <c r="F439" s="16"/>
      <c r="G439" s="16"/>
    </row>
    <row r="440" spans="1:7" s="18" customFormat="1" ht="12.75">
      <c r="A440" s="16" t="s">
        <v>312</v>
      </c>
      <c r="B440" s="16"/>
      <c r="C440" s="16"/>
      <c r="D440" s="92">
        <v>861514750</v>
      </c>
      <c r="E440" s="92">
        <f>16043409+479501</f>
        <v>16522910</v>
      </c>
      <c r="F440" s="16"/>
      <c r="G440" s="16"/>
    </row>
    <row r="441" spans="1:7" s="18" customFormat="1" ht="12.75">
      <c r="A441" s="16" t="s">
        <v>313</v>
      </c>
      <c r="B441" s="16"/>
      <c r="C441" s="16"/>
      <c r="D441" s="92"/>
      <c r="E441" s="92"/>
      <c r="F441" s="17"/>
      <c r="G441" s="16"/>
    </row>
    <row r="442" spans="1:7" s="18" customFormat="1" ht="12.75">
      <c r="A442" s="16" t="s">
        <v>314</v>
      </c>
      <c r="B442" s="16"/>
      <c r="C442" s="16"/>
      <c r="D442" s="92"/>
      <c r="E442" s="92"/>
      <c r="F442" s="28"/>
      <c r="G442" s="16"/>
    </row>
    <row r="443" spans="1:7" s="18" customFormat="1" ht="12.75">
      <c r="A443" s="16" t="s">
        <v>315</v>
      </c>
      <c r="B443" s="16"/>
      <c r="C443" s="16"/>
      <c r="D443" s="92"/>
      <c r="E443" s="92"/>
      <c r="F443" s="16"/>
      <c r="G443" s="16"/>
    </row>
    <row r="444" spans="1:7" s="18" customFormat="1" ht="12.75">
      <c r="A444" s="125" t="s">
        <v>316</v>
      </c>
      <c r="B444" s="16"/>
      <c r="C444" s="16"/>
      <c r="D444" s="126"/>
      <c r="E444" s="126"/>
      <c r="F444" s="16"/>
      <c r="G444" s="16"/>
    </row>
    <row r="445" spans="1:7" s="18" customFormat="1" ht="12.75">
      <c r="A445" s="119" t="s">
        <v>597</v>
      </c>
      <c r="B445" s="59"/>
      <c r="C445" s="59"/>
      <c r="D445" s="126"/>
      <c r="E445" s="126">
        <v>322719790</v>
      </c>
      <c r="F445" s="16"/>
      <c r="G445" s="16"/>
    </row>
    <row r="446" spans="1:7" s="18" customFormat="1" ht="12.75">
      <c r="A446" s="16" t="s">
        <v>317</v>
      </c>
      <c r="B446" s="16"/>
      <c r="C446" s="16"/>
      <c r="D446" s="26"/>
      <c r="E446" s="26"/>
      <c r="F446" s="16"/>
      <c r="G446" s="16"/>
    </row>
    <row r="447" spans="1:7" s="18" customFormat="1" ht="12.75">
      <c r="A447" s="119" t="s">
        <v>318</v>
      </c>
      <c r="B447" s="16"/>
      <c r="C447" s="16"/>
      <c r="D447" s="126"/>
      <c r="E447" s="126">
        <f>E445</f>
        <v>322719790</v>
      </c>
      <c r="F447" s="16"/>
      <c r="G447" s="16"/>
    </row>
    <row r="448" spans="1:7" s="18" customFormat="1" ht="12.75">
      <c r="A448" s="19" t="s">
        <v>319</v>
      </c>
      <c r="B448" s="16"/>
      <c r="C448" s="16"/>
      <c r="D448" s="17"/>
      <c r="E448" s="17"/>
      <c r="F448" s="16"/>
      <c r="G448" s="16"/>
    </row>
    <row r="449" spans="1:7" s="18" customFormat="1" ht="12.75">
      <c r="A449" s="16" t="s">
        <v>320</v>
      </c>
      <c r="B449" s="16"/>
      <c r="C449" s="16"/>
      <c r="D449" s="17"/>
      <c r="E449" s="17"/>
      <c r="F449" s="16"/>
      <c r="G449" s="16"/>
    </row>
    <row r="450" spans="1:7" s="18" customFormat="1" ht="12.75">
      <c r="A450" s="16" t="s">
        <v>321</v>
      </c>
      <c r="B450" s="16"/>
      <c r="C450" s="16"/>
      <c r="D450" s="17"/>
      <c r="E450" s="17"/>
      <c r="F450" s="16"/>
      <c r="G450" s="16"/>
    </row>
    <row r="451" spans="1:7" s="18" customFormat="1" ht="12.75">
      <c r="A451" s="16" t="s">
        <v>322</v>
      </c>
      <c r="B451" s="16"/>
      <c r="C451" s="16"/>
      <c r="D451" s="17"/>
      <c r="E451" s="17"/>
      <c r="F451" s="16"/>
      <c r="G451" s="16"/>
    </row>
    <row r="452" spans="1:7" s="18" customFormat="1" ht="12.75">
      <c r="A452" s="16" t="s">
        <v>323</v>
      </c>
      <c r="B452" s="16"/>
      <c r="C452" s="16"/>
      <c r="D452" s="17"/>
      <c r="E452" s="17"/>
      <c r="F452" s="16"/>
      <c r="G452" s="16"/>
    </row>
    <row r="453" spans="1:7" s="18" customFormat="1" ht="12.75">
      <c r="A453" s="16" t="s">
        <v>324</v>
      </c>
      <c r="B453" s="16"/>
      <c r="C453" s="16"/>
      <c r="D453" s="17"/>
      <c r="E453" s="17"/>
      <c r="F453" s="16"/>
      <c r="G453" s="16"/>
    </row>
    <row r="454" spans="1:7" s="18" customFormat="1" ht="12.75">
      <c r="A454" s="16" t="s">
        <v>325</v>
      </c>
      <c r="B454" s="16"/>
      <c r="C454" s="16"/>
      <c r="D454" s="17"/>
      <c r="E454" s="17"/>
      <c r="F454" s="16"/>
      <c r="G454" s="16"/>
    </row>
    <row r="455" spans="1:7" s="18" customFormat="1" ht="12.75">
      <c r="A455" s="19" t="s">
        <v>326</v>
      </c>
      <c r="B455" s="16"/>
      <c r="C455" s="16"/>
      <c r="D455" s="20" t="s">
        <v>653</v>
      </c>
      <c r="E455" s="127" t="s">
        <v>654</v>
      </c>
      <c r="F455" s="16"/>
      <c r="G455" s="16"/>
    </row>
    <row r="456" spans="1:7" s="18" customFormat="1" ht="12.75">
      <c r="A456" s="16" t="s">
        <v>327</v>
      </c>
      <c r="B456" s="16"/>
      <c r="C456" s="16"/>
      <c r="D456" s="92">
        <f>695202929+30602735+7471586+906063790-585770019+357006259+24849271676-478700349+506406+791614499</f>
        <v>26573269512</v>
      </c>
      <c r="E456" s="92">
        <v>21394209903</v>
      </c>
      <c r="F456" s="16"/>
      <c r="G456" s="16"/>
    </row>
    <row r="457" spans="1:7" s="18" customFormat="1" ht="12.75">
      <c r="A457" s="16" t="s">
        <v>328</v>
      </c>
      <c r="B457" s="16"/>
      <c r="C457" s="16"/>
      <c r="D457" s="92">
        <f>1315889600+152851627</f>
        <v>1468741227</v>
      </c>
      <c r="E457" s="92">
        <v>1237465675</v>
      </c>
      <c r="F457" s="16"/>
      <c r="G457" s="16"/>
    </row>
    <row r="458" spans="1:7" s="18" customFormat="1" ht="12.75">
      <c r="A458" s="16" t="s">
        <v>329</v>
      </c>
      <c r="B458" s="16"/>
      <c r="C458" s="16"/>
      <c r="D458" s="92">
        <v>2084433539</v>
      </c>
      <c r="E458" s="92">
        <v>2136342381</v>
      </c>
      <c r="F458" s="16"/>
      <c r="G458" s="16"/>
    </row>
    <row r="459" spans="1:7" s="18" customFormat="1" ht="12.75">
      <c r="A459" s="16" t="s">
        <v>330</v>
      </c>
      <c r="B459" s="16"/>
      <c r="C459" s="16"/>
      <c r="D459" s="92">
        <v>241082428</v>
      </c>
      <c r="E459" s="92">
        <v>1361705183</v>
      </c>
      <c r="F459" s="16"/>
      <c r="G459" s="16"/>
    </row>
    <row r="460" spans="1:7" s="18" customFormat="1" ht="12.75">
      <c r="A460" s="16" t="s">
        <v>331</v>
      </c>
      <c r="B460" s="16"/>
      <c r="C460" s="16"/>
      <c r="D460" s="92">
        <v>638382348</v>
      </c>
      <c r="E460" s="92">
        <v>711852249</v>
      </c>
      <c r="F460" s="16"/>
      <c r="G460" s="16"/>
    </row>
    <row r="461" spans="1:7" s="18" customFormat="1" ht="15">
      <c r="A461" s="24" t="s">
        <v>222</v>
      </c>
      <c r="B461" s="16"/>
      <c r="C461" s="16"/>
      <c r="D461" s="94">
        <f>SUM(D456:D460)</f>
        <v>31005909054</v>
      </c>
      <c r="E461" s="94">
        <f>SUM(E456:E460)</f>
        <v>26841575391</v>
      </c>
      <c r="F461" s="16"/>
      <c r="G461" s="16"/>
    </row>
    <row r="462" spans="1:7" s="18" customFormat="1" ht="12.75">
      <c r="A462" s="15" t="s">
        <v>332</v>
      </c>
      <c r="B462" s="16"/>
      <c r="C462" s="16"/>
      <c r="D462" s="17"/>
      <c r="E462" s="17"/>
      <c r="F462" s="16"/>
      <c r="G462" s="16"/>
    </row>
    <row r="463" spans="1:7" s="18" customFormat="1" ht="12.75">
      <c r="A463" s="15" t="s">
        <v>333</v>
      </c>
      <c r="B463" s="16"/>
      <c r="C463" s="16"/>
      <c r="D463" s="17"/>
      <c r="E463" s="17"/>
      <c r="F463" s="16"/>
      <c r="G463" s="16"/>
    </row>
    <row r="464" spans="1:7" s="18" customFormat="1" ht="12.75">
      <c r="A464" s="16" t="s">
        <v>334</v>
      </c>
      <c r="B464" s="16"/>
      <c r="C464" s="16"/>
      <c r="D464" s="17"/>
      <c r="E464" s="17"/>
      <c r="F464" s="16"/>
      <c r="G464" s="16"/>
    </row>
    <row r="465" spans="1:7" s="18" customFormat="1" ht="12.75">
      <c r="A465" s="16" t="s">
        <v>335</v>
      </c>
      <c r="B465" s="16"/>
      <c r="C465" s="16"/>
      <c r="D465" s="17"/>
      <c r="E465" s="17"/>
      <c r="F465" s="16"/>
      <c r="G465" s="16"/>
    </row>
    <row r="466" spans="1:7" s="18" customFormat="1" ht="12.75">
      <c r="A466" s="16" t="s">
        <v>336</v>
      </c>
      <c r="B466" s="16"/>
      <c r="C466" s="16"/>
      <c r="D466" s="17"/>
      <c r="E466" s="17"/>
      <c r="F466" s="16"/>
      <c r="G466" s="16"/>
    </row>
    <row r="467" spans="1:7" s="18" customFormat="1" ht="12.75">
      <c r="A467" s="16" t="s">
        <v>337</v>
      </c>
      <c r="B467" s="16"/>
      <c r="C467" s="16"/>
      <c r="D467" s="17"/>
      <c r="E467" s="17"/>
      <c r="F467" s="16"/>
      <c r="G467" s="16"/>
    </row>
    <row r="468" spans="1:7" s="18" customFormat="1" ht="12.75">
      <c r="A468" s="16" t="s">
        <v>338</v>
      </c>
      <c r="B468" s="16"/>
      <c r="C468" s="16"/>
      <c r="D468" s="17"/>
      <c r="E468" s="17"/>
      <c r="F468" s="16"/>
      <c r="G468" s="16"/>
    </row>
    <row r="469" spans="1:7" s="18" customFormat="1" ht="12.75">
      <c r="A469" s="16" t="s">
        <v>339</v>
      </c>
      <c r="B469" s="16"/>
      <c r="C469" s="16"/>
      <c r="D469" s="17"/>
      <c r="E469" s="17"/>
      <c r="F469" s="16"/>
      <c r="G469" s="16"/>
    </row>
    <row r="470" spans="1:7" s="18" customFormat="1" ht="12.75">
      <c r="A470" s="16" t="s">
        <v>598</v>
      </c>
      <c r="B470" s="16"/>
      <c r="C470" s="16"/>
      <c r="D470" s="17"/>
      <c r="E470" s="17"/>
      <c r="F470" s="16"/>
      <c r="G470" s="16"/>
    </row>
    <row r="471" spans="1:7" s="18" customFormat="1" ht="12.75">
      <c r="A471" s="16" t="s">
        <v>340</v>
      </c>
      <c r="B471" s="16"/>
      <c r="C471" s="16"/>
      <c r="D471" s="17"/>
      <c r="E471" s="17"/>
      <c r="F471" s="16"/>
      <c r="G471" s="16"/>
    </row>
    <row r="472" spans="1:7" s="18" customFormat="1" ht="12.75">
      <c r="A472" s="16" t="s">
        <v>599</v>
      </c>
      <c r="B472" s="16"/>
      <c r="C472" s="16"/>
      <c r="D472" s="17"/>
      <c r="E472" s="17"/>
      <c r="F472" s="16"/>
      <c r="G472" s="16"/>
    </row>
    <row r="473" spans="1:7" s="18" customFormat="1" ht="12.75">
      <c r="A473" s="16" t="s">
        <v>341</v>
      </c>
      <c r="B473" s="16"/>
      <c r="C473" s="16"/>
      <c r="D473" s="17"/>
      <c r="E473" s="17"/>
      <c r="F473" s="16"/>
      <c r="G473" s="16"/>
    </row>
    <row r="474" spans="1:7" s="18" customFormat="1" ht="12.75">
      <c r="A474" s="16" t="s">
        <v>600</v>
      </c>
      <c r="B474" s="16"/>
      <c r="C474" s="16"/>
      <c r="D474" s="17"/>
      <c r="E474" s="17"/>
      <c r="F474" s="16"/>
      <c r="G474" s="16"/>
    </row>
    <row r="475" spans="1:7" s="18" customFormat="1" ht="12.75">
      <c r="A475" s="16" t="s">
        <v>342</v>
      </c>
      <c r="B475" s="16"/>
      <c r="C475" s="16"/>
      <c r="D475" s="17"/>
      <c r="E475" s="17"/>
      <c r="F475" s="16"/>
      <c r="G475" s="16"/>
    </row>
    <row r="476" spans="1:7" s="18" customFormat="1" ht="12.75">
      <c r="A476" s="15" t="s">
        <v>343</v>
      </c>
      <c r="B476" s="16"/>
      <c r="C476" s="16"/>
      <c r="D476" s="17"/>
      <c r="E476" s="17"/>
      <c r="F476" s="16"/>
      <c r="G476" s="16"/>
    </row>
    <row r="477" spans="1:7" s="18" customFormat="1" ht="12.75">
      <c r="A477" s="16" t="s">
        <v>344</v>
      </c>
      <c r="B477" s="16"/>
      <c r="C477" s="16"/>
      <c r="D477" s="17"/>
      <c r="E477" s="17"/>
      <c r="F477" s="16"/>
      <c r="G477" s="16"/>
    </row>
    <row r="478" spans="1:7" s="18" customFormat="1" ht="12.75">
      <c r="A478" s="16" t="s">
        <v>345</v>
      </c>
      <c r="B478" s="16"/>
      <c r="C478" s="16"/>
      <c r="D478" s="17"/>
      <c r="E478" s="17"/>
      <c r="F478" s="16"/>
      <c r="G478" s="16"/>
    </row>
    <row r="479" spans="1:7" s="18" customFormat="1" ht="12.75">
      <c r="A479" s="16" t="s">
        <v>346</v>
      </c>
      <c r="B479" s="16"/>
      <c r="C479" s="16"/>
      <c r="D479" s="17"/>
      <c r="E479" s="17"/>
      <c r="F479" s="16"/>
      <c r="G479" s="16"/>
    </row>
    <row r="480" spans="1:7" s="18" customFormat="1" ht="12.75">
      <c r="A480" s="16" t="s">
        <v>347</v>
      </c>
      <c r="B480" s="16"/>
      <c r="C480" s="16"/>
      <c r="D480" s="17"/>
      <c r="E480" s="17"/>
      <c r="F480" s="16"/>
      <c r="G480" s="16"/>
    </row>
    <row r="481" spans="1:7" s="18" customFormat="1" ht="12.75">
      <c r="A481" s="16" t="s">
        <v>348</v>
      </c>
      <c r="B481" s="16"/>
      <c r="C481" s="16"/>
      <c r="D481" s="17"/>
      <c r="E481" s="17"/>
      <c r="F481" s="16"/>
      <c r="G481" s="16"/>
    </row>
    <row r="482" spans="1:7" s="18" customFormat="1" ht="12.75">
      <c r="A482" s="293" t="s">
        <v>349</v>
      </c>
      <c r="B482" s="293"/>
      <c r="C482" s="293"/>
      <c r="D482" s="293"/>
      <c r="E482" s="293"/>
      <c r="F482" s="293"/>
      <c r="G482" s="293"/>
    </row>
    <row r="483" spans="1:7" s="18" customFormat="1" ht="12.75">
      <c r="A483" s="16" t="s">
        <v>350</v>
      </c>
      <c r="B483" s="16"/>
      <c r="C483" s="16"/>
      <c r="D483" s="17"/>
      <c r="E483" s="17"/>
      <c r="F483" s="16"/>
      <c r="G483" s="16"/>
    </row>
    <row r="484" spans="1:7" s="18" customFormat="1" ht="12.75" customHeight="1">
      <c r="A484" s="16" t="s">
        <v>614</v>
      </c>
      <c r="B484" s="16"/>
      <c r="C484" s="16"/>
      <c r="D484" s="17"/>
      <c r="E484" s="17"/>
      <c r="F484" s="16"/>
      <c r="G484" s="16"/>
    </row>
    <row r="485" spans="1:7" s="18" customFormat="1" ht="12.75">
      <c r="A485" s="96"/>
      <c r="B485" s="23"/>
      <c r="C485" s="89"/>
      <c r="D485" s="89"/>
      <c r="E485" s="128" t="s">
        <v>630</v>
      </c>
      <c r="F485" s="96"/>
      <c r="G485" s="96"/>
    </row>
    <row r="486" spans="1:7" s="18" customFormat="1" ht="12.75">
      <c r="A486" s="102" t="s">
        <v>351</v>
      </c>
      <c r="B486" s="96"/>
      <c r="C486" s="102" t="s">
        <v>352</v>
      </c>
      <c r="D486" s="101"/>
      <c r="E486" s="298" t="s">
        <v>625</v>
      </c>
      <c r="F486" s="298"/>
      <c r="G486" s="134"/>
    </row>
    <row r="487" spans="1:7" s="18" customFormat="1" ht="12.75">
      <c r="A487" s="102"/>
      <c r="B487" s="96"/>
      <c r="C487" s="102"/>
      <c r="D487" s="101"/>
      <c r="E487" s="129"/>
      <c r="F487" s="129"/>
      <c r="G487" s="129"/>
    </row>
    <row r="488" spans="1:7" s="18" customFormat="1" ht="12.75">
      <c r="A488" s="102"/>
      <c r="B488" s="96"/>
      <c r="C488" s="102"/>
      <c r="D488" s="101"/>
      <c r="E488" s="129"/>
      <c r="F488" s="129"/>
      <c r="G488" s="129"/>
    </row>
    <row r="489" spans="1:7" s="18" customFormat="1" ht="12.75">
      <c r="A489" s="130"/>
      <c r="B489" s="96"/>
      <c r="C489" s="130"/>
      <c r="D489" s="101"/>
      <c r="E489" s="96"/>
      <c r="F489" s="131"/>
      <c r="G489" s="132"/>
    </row>
    <row r="490" spans="1:7" s="18" customFormat="1" ht="14.25" customHeight="1">
      <c r="A490" s="96"/>
      <c r="B490" s="96"/>
      <c r="C490" s="102"/>
      <c r="D490" s="101"/>
      <c r="E490" s="96"/>
      <c r="F490" s="23"/>
      <c r="G490" s="132"/>
    </row>
    <row r="491" spans="1:7" s="18" customFormat="1" ht="12.75">
      <c r="A491" s="102" t="s">
        <v>626</v>
      </c>
      <c r="B491" s="132"/>
      <c r="C491" s="102" t="s">
        <v>620</v>
      </c>
      <c r="D491" s="133"/>
      <c r="E491" s="289" t="s">
        <v>627</v>
      </c>
      <c r="F491" s="289"/>
      <c r="G491" s="132"/>
    </row>
  </sheetData>
  <mergeCells count="13">
    <mergeCell ref="E491:F491"/>
    <mergeCell ref="B298:D298"/>
    <mergeCell ref="E298:G298"/>
    <mergeCell ref="B213:C213"/>
    <mergeCell ref="A482:G482"/>
    <mergeCell ref="D219:E219"/>
    <mergeCell ref="F219:G219"/>
    <mergeCell ref="A298:A299"/>
    <mergeCell ref="E486:F486"/>
    <mergeCell ref="A5:G5"/>
    <mergeCell ref="A6:G6"/>
    <mergeCell ref="A165:C165"/>
    <mergeCell ref="A186:G186"/>
  </mergeCells>
  <printOptions horizontalCentered="1"/>
  <pageMargins left="0" right="0" top="0.7480314960629921" bottom="0.5118110236220472" header="0.2362204724409449" footer="0.2362204724409449"/>
  <pageSetup horizontalDpi="600" verticalDpi="600" orientation="portrait" paperSize="9"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Lam San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 Luu</dc:creator>
  <cp:keywords/>
  <dc:description/>
  <cp:lastModifiedBy>Office</cp:lastModifiedBy>
  <cp:lastPrinted>2009-04-28T10:17:02Z</cp:lastPrinted>
  <dcterms:created xsi:type="dcterms:W3CDTF">2000-01-01T04:13:04Z</dcterms:created>
  <dcterms:modified xsi:type="dcterms:W3CDTF">2010-12-21T08:32:36Z</dcterms:modified>
  <cp:category/>
  <cp:version/>
  <cp:contentType/>
  <cp:contentStatus/>
</cp:coreProperties>
</file>